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234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<sst xmlns="http://schemas.openxmlformats.org/spreadsheetml/2006/main" count="352" uniqueCount="153">
  <si>
    <r>
      <t xml:space="preserve">PESQUISA DE PREÇOS - CESTA BÁSICA </t>
    </r>
    <r>
      <rPr>
        <sz val="15"/>
        <color indexed="51"/>
        <rFont val="Verdana"/>
        <family val="2"/>
      </rPr>
      <t xml:space="preserve">SETEMBRO/2021 </t>
    </r>
    <r>
      <rPr>
        <sz val="15"/>
        <color indexed="9"/>
        <rFont val="Verdana"/>
        <family val="2"/>
      </rPr>
      <t>- SETOR DE FISCALIZAÇÃO - PROCON JABOATÃO DOS GUARARAPES</t>
    </r>
  </si>
  <si>
    <t>DETALHAMENTO COMPARATIVO AO FIM DA PLANILHA</t>
  </si>
  <si>
    <t>RESUMO</t>
  </si>
  <si>
    <t>PRODUTOS</t>
  </si>
  <si>
    <t>MEDIDA</t>
  </si>
  <si>
    <t>MAIOR</t>
  </si>
  <si>
    <t>MENOR</t>
  </si>
  <si>
    <t>DIFERENÇAS PERCENTUAIS ENTRE MENOR E MAIOR VALOR</t>
  </si>
  <si>
    <t>PROJEÇÃO DE MÉDIA - MENOR E MAIOR VALOR</t>
  </si>
  <si>
    <t>ALIMENTAÇÃO</t>
  </si>
  <si>
    <r>
      <t>5 PRINCIPAIS VARIAÇÕES DE ALTA</t>
    </r>
    <r>
      <rPr>
        <b/>
        <sz val="10"/>
        <color indexed="30"/>
        <rFont val="Verdana"/>
        <family val="2"/>
      </rPr>
      <t xml:space="preserve"> – </t>
    </r>
    <r>
      <rPr>
        <b/>
        <sz val="10"/>
        <color indexed="16"/>
        <rFont val="Verdana"/>
        <family val="2"/>
      </rPr>
      <t>ORDEM DECRESCENTE</t>
    </r>
  </si>
  <si>
    <t>ARROZ TIPO B</t>
  </si>
  <si>
    <t>Kg</t>
  </si>
  <si>
    <t>PÃO FRANCÊS</t>
  </si>
  <si>
    <t>FEIJÃO TIPO 2</t>
  </si>
  <si>
    <t>LÃ DE AÇO</t>
  </si>
  <si>
    <t>AÇÚCAR CRISTAL</t>
  </si>
  <si>
    <t>BATATA INGLESA</t>
  </si>
  <si>
    <t>CAFÉ EM PÓ</t>
  </si>
  <si>
    <t>500g Pct.</t>
  </si>
  <si>
    <t>ÓLEO DE SOJA</t>
  </si>
  <si>
    <t>LEITE EM PÓ INTEGRAL</t>
  </si>
  <si>
    <t>200g</t>
  </si>
  <si>
    <t>SABÃO EM PÓ</t>
  </si>
  <si>
    <t>FARINHA DE MANDIOCA TORRADA</t>
  </si>
  <si>
    <t>FLOCOS DE MILHO</t>
  </si>
  <si>
    <t>500g</t>
  </si>
  <si>
    <t>VINAGRE</t>
  </si>
  <si>
    <t>500ml</t>
  </si>
  <si>
    <t>900ml</t>
  </si>
  <si>
    <t>MACARRÃO ESPAGUETE</t>
  </si>
  <si>
    <t>BOLACHA CREAM CRACKER</t>
  </si>
  <si>
    <t>Pct.</t>
  </si>
  <si>
    <t>BISCOITO MAISENA</t>
  </si>
  <si>
    <t>MARGARINA</t>
  </si>
  <si>
    <t>MAÇÃ NACIONAL</t>
  </si>
  <si>
    <t>LARANJA</t>
  </si>
  <si>
    <t>ALHO</t>
  </si>
  <si>
    <t>OVOS</t>
  </si>
  <si>
    <t>Dúzia</t>
  </si>
  <si>
    <t>CEBOLA</t>
  </si>
  <si>
    <t>TOMATE</t>
  </si>
  <si>
    <t>BANANA</t>
  </si>
  <si>
    <t>CHARQUE DE SEGUNDA</t>
  </si>
  <si>
    <r>
      <rPr>
        <sz val="10"/>
        <rFont val="Verdana"/>
        <family val="2"/>
      </rPr>
      <t xml:space="preserve">CARNE DE SEGUNDA </t>
    </r>
    <r>
      <rPr>
        <u val="single"/>
        <sz val="10"/>
        <rFont val="Verdana"/>
        <family val="2"/>
      </rPr>
      <t>SEM</t>
    </r>
    <r>
      <rPr>
        <sz val="10"/>
        <rFont val="Verdana"/>
        <family val="2"/>
      </rPr>
      <t xml:space="preserve"> OSSO</t>
    </r>
  </si>
  <si>
    <r>
      <rPr>
        <sz val="10"/>
        <rFont val="Verdana"/>
        <family val="2"/>
      </rPr>
      <t xml:space="preserve">CARNE DE SEGUNDA </t>
    </r>
    <r>
      <rPr>
        <u val="single"/>
        <sz val="10"/>
        <rFont val="Verdana"/>
        <family val="2"/>
      </rPr>
      <t>COM</t>
    </r>
    <r>
      <rPr>
        <sz val="10"/>
        <rFont val="Verdana"/>
        <family val="2"/>
      </rPr>
      <t xml:space="preserve"> OSSO</t>
    </r>
  </si>
  <si>
    <t>FRANGO RESFRIADO INTEIRO</t>
  </si>
  <si>
    <t>SALSICHA AVULSA</t>
  </si>
  <si>
    <t>PÃO DE FORMA</t>
  </si>
  <si>
    <t>TOTAL ALIMENTAÇÃO</t>
  </si>
  <si>
    <t>LIMPEZA DOMÉSTICA</t>
  </si>
  <si>
    <t>SABÃO EM BARRA</t>
  </si>
  <si>
    <t xml:space="preserve">5 Uni. Pct. </t>
  </si>
  <si>
    <t>ÁGUA SANITÁRIA</t>
  </si>
  <si>
    <t>Litro</t>
  </si>
  <si>
    <t>8 Uni. Pct.</t>
  </si>
  <si>
    <t>TOTAL LIMPEZA DOMÉSTICA</t>
  </si>
  <si>
    <t>HIGIENE PESSOAL</t>
  </si>
  <si>
    <t>PAPEL HIGIÊNICO</t>
  </si>
  <si>
    <t xml:space="preserve">4 Uni. Pct. </t>
  </si>
  <si>
    <t>CREME DENTAL</t>
  </si>
  <si>
    <t>Tubo 90g</t>
  </si>
  <si>
    <t>SABONETE</t>
  </si>
  <si>
    <t>90/100g Uni.</t>
  </si>
  <si>
    <t>ABSORVENTE</t>
  </si>
  <si>
    <t xml:space="preserve">08 Uni. Pct. </t>
  </si>
  <si>
    <t>TOTAL HIGIENE PESSOAL</t>
  </si>
  <si>
    <t>VALOR TOTAL:</t>
  </si>
  <si>
    <t>PROJEÇÃO DE PREÇO MÉDIO GERAL (MÉDIA DA CESTA BÁSICA)</t>
  </si>
  <si>
    <t>PESQUISA BASE</t>
  </si>
  <si>
    <t>NORDESTE</t>
  </si>
  <si>
    <t>PERNAMBUCANO</t>
  </si>
  <si>
    <t>PÃO DE AÇÚCAR</t>
  </si>
  <si>
    <t>EXTRA</t>
  </si>
  <si>
    <t>UNIÃO</t>
  </si>
  <si>
    <t>LEVE MAIS</t>
  </si>
  <si>
    <t>ASSAI</t>
  </si>
  <si>
    <t>ATACADÃO</t>
  </si>
  <si>
    <t xml:space="preserve">ARCO MIX </t>
  </si>
  <si>
    <t>RENDE MAIS</t>
  </si>
  <si>
    <t>BIG</t>
  </si>
  <si>
    <t>MERCADO DAS MANGUEIRAS</t>
  </si>
  <si>
    <t>MERCADO P. CAVALEIRO</t>
  </si>
  <si>
    <t>CENTRO</t>
  </si>
  <si>
    <t>PIEDADE</t>
  </si>
  <si>
    <t>CANDEIAS</t>
  </si>
  <si>
    <t>GUARARAPES</t>
  </si>
  <si>
    <t>BARRA DE JANGADA</t>
  </si>
  <si>
    <t>MASSANGANA</t>
  </si>
  <si>
    <t>SHOPPING GUARARAPES</t>
  </si>
  <si>
    <t>PRAZERES</t>
  </si>
  <si>
    <t>CAVALEIRO</t>
  </si>
  <si>
    <t>MAIOR PREÇO</t>
  </si>
  <si>
    <t>MENOR PREÇO</t>
  </si>
  <si>
    <t>PREÇO MÉDIO POR PRODUTO</t>
  </si>
  <si>
    <t>NE</t>
  </si>
  <si>
    <t xml:space="preserve">MARGARINA </t>
  </si>
  <si>
    <r>
      <rPr>
        <sz val="12"/>
        <color indexed="8"/>
        <rFont val="Verdana"/>
        <family val="2"/>
      </rPr>
      <t xml:space="preserve">CARNE DE SEGUNDA </t>
    </r>
    <r>
      <rPr>
        <u val="single"/>
        <sz val="12"/>
        <color indexed="8"/>
        <rFont val="Verdana"/>
        <family val="2"/>
      </rPr>
      <t>SEM</t>
    </r>
    <r>
      <rPr>
        <sz val="12"/>
        <color indexed="8"/>
        <rFont val="Verdana"/>
        <family val="2"/>
      </rPr>
      <t xml:space="preserve"> OSSO</t>
    </r>
  </si>
  <si>
    <r>
      <rPr>
        <sz val="12"/>
        <color indexed="8"/>
        <rFont val="Verdana"/>
        <family val="2"/>
      </rPr>
      <t xml:space="preserve">CARNE DE SEGUNDA </t>
    </r>
    <r>
      <rPr>
        <u val="single"/>
        <sz val="12"/>
        <color indexed="8"/>
        <rFont val="Verdana"/>
        <family val="2"/>
      </rPr>
      <t>COM</t>
    </r>
    <r>
      <rPr>
        <sz val="12"/>
        <color indexed="8"/>
        <rFont val="Verdana"/>
        <family val="2"/>
      </rPr>
      <t xml:space="preserve"> OSSO</t>
    </r>
  </si>
  <si>
    <t>TOTAL LIMP. DOMÉSTICA</t>
  </si>
  <si>
    <t xml:space="preserve">PAPEL HIGIÊNICO </t>
  </si>
  <si>
    <t xml:space="preserve">ABSORVENTE </t>
  </si>
  <si>
    <t>VALOR TOTAL  POR FORNECEDOR</t>
  </si>
  <si>
    <t>DETALHAMENTO COMPARATIVO</t>
  </si>
  <si>
    <t>COMPARATIVO – MÊS ANTERIOR E ATUAL (PROJEÇÕES DE MÉDIA - MENOR E MAIOR VALOR)</t>
  </si>
  <si>
    <r>
      <rPr>
        <b/>
        <sz val="12"/>
        <color indexed="8"/>
        <rFont val="Verdana"/>
        <family val="2"/>
      </rPr>
      <t xml:space="preserve">COMPARATIVO –  </t>
    </r>
    <r>
      <rPr>
        <b/>
        <u val="single"/>
        <sz val="12"/>
        <color indexed="8"/>
        <rFont val="Verdana"/>
        <family val="2"/>
      </rPr>
      <t>PREÇO MÉDIO GERAL</t>
    </r>
    <r>
      <rPr>
        <b/>
        <sz val="12"/>
        <color indexed="8"/>
        <rFont val="Verdana"/>
        <family val="2"/>
      </rPr>
      <t xml:space="preserve"> ENTRE VALOR MENOR E MAIOR (MÉDIA DA CESTA BÁSICA)</t>
    </r>
  </si>
  <si>
    <r>
      <t>PROJEÇÃO DE MÉDIA GERAL ENTRE MAIOR E MENOR PREÇO –</t>
    </r>
    <r>
      <rPr>
        <sz val="8.5"/>
        <color indexed="47"/>
        <rFont val="Verdana"/>
        <family val="2"/>
      </rPr>
      <t xml:space="preserve"> </t>
    </r>
    <r>
      <rPr>
        <sz val="8.5"/>
        <color indexed="53"/>
        <rFont val="Verdana"/>
        <family val="2"/>
      </rPr>
      <t xml:space="preserve">AGOSTO </t>
    </r>
    <r>
      <rPr>
        <sz val="8.5"/>
        <color indexed="8"/>
        <rFont val="Verdana"/>
        <family val="2"/>
      </rPr>
      <t>DO CORRENTE ANO</t>
    </r>
  </si>
  <si>
    <r>
      <t xml:space="preserve">VARIAÇÃO GERAL (MÊS A MÊS) – DIFERENÇA PERCENTUAL EM RELAÇÃO À PROJEÇÃO DE MÉDIA ENTRE MAIOR E MENOR PREÇO – </t>
    </r>
    <r>
      <rPr>
        <sz val="8.5"/>
        <color indexed="53"/>
        <rFont val="Verdana"/>
        <family val="2"/>
      </rPr>
      <t>AGOSTO</t>
    </r>
    <r>
      <rPr>
        <sz val="8.5"/>
        <color indexed="60"/>
        <rFont val="Verdana"/>
        <family val="2"/>
      </rPr>
      <t xml:space="preserve"> </t>
    </r>
    <r>
      <rPr>
        <sz val="8.5"/>
        <color indexed="8"/>
        <rFont val="Verdana"/>
        <family val="2"/>
      </rPr>
      <t>DO CORRENTE ANO</t>
    </r>
  </si>
  <si>
    <r>
      <t xml:space="preserve">PROJEÇÃO DE MÉDIA GERAL ENTRE MAIOR E MENOR PREÇO NO ANO </t>
    </r>
    <r>
      <rPr>
        <sz val="8.5"/>
        <color indexed="53"/>
        <rFont val="Verdana"/>
        <family val="2"/>
      </rPr>
      <t>2020</t>
    </r>
    <r>
      <rPr>
        <sz val="8.5"/>
        <color indexed="60"/>
        <rFont val="Verdana"/>
        <family val="2"/>
      </rPr>
      <t xml:space="preserve"> </t>
    </r>
    <r>
      <rPr>
        <sz val="8.5"/>
        <color indexed="8"/>
        <rFont val="Verdana"/>
        <family val="2"/>
      </rPr>
      <t>(MESMO PERÍODO)</t>
    </r>
  </si>
  <si>
    <r>
      <t xml:space="preserve">VARIAÇÃO GERAL (COMPARAÇÃO DE MESMOS PERÍODOS - ANOS DIFERENTES) – </t>
    </r>
    <r>
      <rPr>
        <sz val="8.5"/>
        <rFont val="Verdana"/>
        <family val="2"/>
      </rPr>
      <t xml:space="preserve">DIFERENÇA PERCENTUAL EM RELAÇÃO À PROJEÇÃO DE MÉDIA ENTRE MAIOR E MENOR PREÇO – BASE </t>
    </r>
    <r>
      <rPr>
        <sz val="8.5"/>
        <color indexed="53"/>
        <rFont val="Verdana"/>
        <family val="2"/>
      </rPr>
      <t>2020</t>
    </r>
    <r>
      <rPr>
        <sz val="8.5"/>
        <color indexed="51"/>
        <rFont val="Verdana"/>
        <family val="2"/>
      </rPr>
      <t xml:space="preserve"> </t>
    </r>
    <r>
      <rPr>
        <sz val="8.5"/>
        <color indexed="8"/>
        <rFont val="Verdana"/>
        <family val="2"/>
      </rPr>
      <t>(MESMO PERÍODO)</t>
    </r>
  </si>
  <si>
    <t>ITENS</t>
  </si>
  <si>
    <t xml:space="preserve">VARIAÇÃO </t>
  </si>
  <si>
    <t>AUMENTO</t>
  </si>
  <si>
    <t>COMPARATIVO – MÊS ANTERIOR E ATUAL (PRINCIPAIS VARIAÇÕES)</t>
  </si>
  <si>
    <t>5 PRINCIPAIS VARIAÇÕES DE AUMENTO – ORDEM DECRESCENTE</t>
  </si>
  <si>
    <t>5 PRINCIPAIS VARIAÇÕES DE BAIXA – ORDEM CRESCENTE</t>
  </si>
  <si>
    <t xml:space="preserve">ÓLEO DE SOJA </t>
  </si>
  <si>
    <t xml:space="preserve">MACARRÃO ESPAGUETE </t>
  </si>
  <si>
    <t xml:space="preserve">BOLACHA CREAM CRACKER </t>
  </si>
  <si>
    <t>SOMA DE PREÇOS MÉDIOS POR PRODUTO:</t>
  </si>
  <si>
    <t xml:space="preserve">BISCOITO MAISENA </t>
  </si>
  <si>
    <t>PROJEÇÃO DE PREÇO MÉDIO GERAL (MÉDIA DA CESTA BÁSICA) - ENTRE MENOR E MAIOR PREÇO:</t>
  </si>
  <si>
    <t>COMPARATIVO – ALIMENTOS - MÊS ANTERIOR E ATUAL</t>
  </si>
  <si>
    <t>MÊS COMPARATIVO</t>
  </si>
  <si>
    <t>MÊS ATUAL</t>
  </si>
  <si>
    <t>PERCENTUAL DE DIFERENÇA</t>
  </si>
  <si>
    <t xml:space="preserve">ALHO </t>
  </si>
  <si>
    <t xml:space="preserve">OVOS </t>
  </si>
  <si>
    <t xml:space="preserve">BATATA INGLESA </t>
  </si>
  <si>
    <t>COMPARATIVO – LIMPEZA DOMÉSTICA – MÊS ANTERIOR E ATUAL</t>
  </si>
  <si>
    <t xml:space="preserve">CEBOLA </t>
  </si>
  <si>
    <t xml:space="preserve">TOMATE </t>
  </si>
  <si>
    <t xml:space="preserve">BANANA </t>
  </si>
  <si>
    <t>COMPARATIVO – HIGIENE PESSOAL – MÊS ANTERIOR E ATUAL</t>
  </si>
  <si>
    <t>CARNE DE SEGUNDA SEM OSSO</t>
  </si>
  <si>
    <t>CARNE DE SEGUNDA COM OSSO</t>
  </si>
  <si>
    <t>TOTAIS</t>
  </si>
  <si>
    <t xml:space="preserve">Pesquisa realizada nos dias 20, 27 e 28 de Setembro de 2021.                                                             NE: Não Encontrado </t>
  </si>
  <si>
    <t>O Procon Jaboatão dos Guararapes não se responsabiliza pela falta de produtos ou alterações de preços efetuada pelos estabelecimentos sem aviso prévio.</t>
  </si>
  <si>
    <t>LOCAIS PESQUISADOS:</t>
  </si>
  <si>
    <t>PÃO DE AÇÚCAR - Avenida Ayrton Senna da Silva, s/n - Piedade, Jaboatão dos Guararapes - PE, 54410-240</t>
  </si>
  <si>
    <t>LEVE MAIS SUPERMERCADOS -  R. Criciúma, 460 - Barra de Jangada, Jaboatão dos Guararapes - PE</t>
  </si>
  <si>
    <t>ASSAÍ ATACADISTA - Av. Barreto de Menezes, 434 - Prazeres, Jaboatão dos Guararapes - PE, 54310-310</t>
  </si>
  <si>
    <t>ATACADÃO - Avenida General Barreto de Menezes, 958 - Prazeres, Jaboatão dos Guararapes - PE, 54330-902</t>
  </si>
  <si>
    <t>EXTRA SUPERMERCADO - Av. Presidente Kennedy, 4680 - Candeias, Jaboatão dos Guararapes - PE, 54420-000</t>
  </si>
  <si>
    <t>ARCO MIX - Av. Zequinha Barreto, 640 - Massangana, Jaboatão dos Guararapes - PE, 54400-090</t>
  </si>
  <si>
    <t>RENDE MAIS - Av. Zequinha Barreto, 136, Massangana, Jaboatão dos Guararapes - PE, 54400-090</t>
  </si>
  <si>
    <t>PERNAMBUCANO - Praça Nossa Sra. do Rosário, 532 - Centro - Jaboatão, Jaboatão dos Guararapes - PE, 54110-130</t>
  </si>
  <si>
    <t>NORDESTE SUPERMERCADO - Av Barão de Lucena, 587 - Centro - Jaboatão dos Guararapes, PE - CEP: 54110-000</t>
  </si>
  <si>
    <t>SUPERMERCADO UNIÃO - Av. Barreto de Menezes - Guararapes, Jaboatão dos Guararapes - PE, 54325-000</t>
  </si>
  <si>
    <t>BIG BOM PREÇO - SHOPPING - Av. Barreto de Menezes, 800 - Piedade, Jaboatão dos Guararapes - PE, 54410-100</t>
  </si>
  <si>
    <t>MERADO DAS MANGUEIRAS - Av. Barreto de Menezes, Prazeres, Jaboatão dos Guararapes - PE, 54315-000</t>
  </si>
  <si>
    <t>MERCADO PÚBLICO DE CAVALEIRO - Rua Padre Nóbrega, Cavaleiro, Jaboatão dos Guararapes - PE, 54250-350</t>
  </si>
</sst>
</file>

<file path=xl/styles.xml><?xml version="1.0" encoding="utf-8"?>
<styleSheet xmlns="http://schemas.openxmlformats.org/spreadsheetml/2006/main">
  <numFmts count="21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* #,##0_-;\-* #,##0_-;_-* &quot;-&quot;_-;_-@_-"/>
    <numFmt numFmtId="177" formatCode="_-&quot;R$&quot;* #,##0_-;\-&quot;R$&quot;* #,##0_-;_-&quot;R$&quot;* &quot;-&quot;_-;_-@_-"/>
    <numFmt numFmtId="178" formatCode="_-* #,##0.00_-;\-* #,##0.00_-;_-* &quot;-&quot;??_-;_-@_-"/>
    <numFmt numFmtId="179" formatCode="_-&quot;R$ &quot;* #,##0.00_-;&quot;-R$ &quot;* #,##0.00_-;_-&quot;R$ &quot;* \-??_-;_-@_-"/>
    <numFmt numFmtId="180" formatCode="[$R$-416]\ #,##0.00;[Red]\-[$R$-416]\ #,##0.00"/>
    <numFmt numFmtId="181" formatCode="0.0%"/>
    <numFmt numFmtId="182" formatCode="&quot;R$&quot;\ #,##0.00_);[Red]\(&quot;R$&quot;\ #,###.00\)"/>
    <numFmt numFmtId="183" formatCode="0.00_ "/>
    <numFmt numFmtId="184" formatCode="&quot;R$&quot;\ #,##0.00000_);[Red]\(&quot;R$&quot;\ #,##0.00000\)"/>
  </numFmts>
  <fonts count="88">
    <font>
      <sz val="10"/>
      <color indexed="8"/>
      <name val="Times New Roman"/>
      <family val="1"/>
    </font>
    <font>
      <sz val="10"/>
      <name val="Calibri"/>
      <family val="2"/>
    </font>
    <font>
      <b/>
      <sz val="15"/>
      <color indexed="9"/>
      <name val="Verdana"/>
      <family val="2"/>
    </font>
    <font>
      <sz val="15"/>
      <color indexed="9"/>
      <name val="Verdana"/>
      <family val="2"/>
    </font>
    <font>
      <b/>
      <sz val="12"/>
      <color indexed="9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  <font>
      <b/>
      <u val="single"/>
      <sz val="12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63"/>
      <name val="Verdana"/>
      <family val="2"/>
    </font>
    <font>
      <b/>
      <sz val="10"/>
      <color indexed="19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8.5"/>
      <name val="Verdana"/>
      <family val="2"/>
    </font>
    <font>
      <b/>
      <sz val="9.5"/>
      <name val="Verdana"/>
      <family val="2"/>
    </font>
    <font>
      <b/>
      <sz val="9"/>
      <color indexed="60"/>
      <name val="Verdana"/>
      <family val="2"/>
    </font>
    <font>
      <b/>
      <sz val="10"/>
      <color indexed="63"/>
      <name val="Verdana"/>
      <family val="2"/>
    </font>
    <font>
      <b/>
      <sz val="10.5"/>
      <name val="Verdana"/>
      <family val="2"/>
    </font>
    <font>
      <b/>
      <sz val="12"/>
      <name val="Verdana"/>
      <family val="2"/>
    </font>
    <font>
      <sz val="10"/>
      <color indexed="63"/>
      <name val="Verdana"/>
      <family val="2"/>
    </font>
    <font>
      <sz val="8.5"/>
      <color indexed="8"/>
      <name val="Verdana"/>
      <family val="2"/>
    </font>
    <font>
      <b/>
      <u val="single"/>
      <sz val="15"/>
      <color indexed="8"/>
      <name val="Verdana"/>
      <family val="2"/>
    </font>
    <font>
      <b/>
      <sz val="12"/>
      <color indexed="52"/>
      <name val="Verdana"/>
      <family val="2"/>
    </font>
    <font>
      <sz val="12"/>
      <color indexed="18"/>
      <name val="Verdana"/>
      <family val="2"/>
    </font>
    <font>
      <b/>
      <u val="single"/>
      <sz val="12"/>
      <color indexed="18"/>
      <name val="Verdana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b/>
      <sz val="13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15"/>
      <color indexed="51"/>
      <name val="Verdana"/>
      <family val="2"/>
    </font>
    <font>
      <b/>
      <sz val="10"/>
      <color indexed="30"/>
      <name val="Verdana"/>
      <family val="2"/>
    </font>
    <font>
      <b/>
      <sz val="10"/>
      <color indexed="16"/>
      <name val="Verdana"/>
      <family val="2"/>
    </font>
    <font>
      <u val="single"/>
      <sz val="10"/>
      <name val="Verdana"/>
      <family val="2"/>
    </font>
    <font>
      <u val="single"/>
      <sz val="12"/>
      <color indexed="8"/>
      <name val="Verdana"/>
      <family val="2"/>
    </font>
    <font>
      <sz val="8.5"/>
      <color indexed="47"/>
      <name val="Verdana"/>
      <family val="2"/>
    </font>
    <font>
      <sz val="8.5"/>
      <color indexed="53"/>
      <name val="Verdana"/>
      <family val="2"/>
    </font>
    <font>
      <sz val="8.5"/>
      <color indexed="60"/>
      <name val="Verdana"/>
      <family val="2"/>
    </font>
    <font>
      <sz val="8.5"/>
      <color indexed="51"/>
      <name val="Verdana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5"/>
      <color rgb="FFFFFFFF"/>
      <name val="Verdana"/>
      <family val="2"/>
    </font>
    <font>
      <sz val="10"/>
      <color rgb="FF000000"/>
      <name val="Verdana"/>
      <family val="2"/>
    </font>
    <font>
      <sz val="11"/>
      <color rgb="FF000000"/>
      <name val="Verdana"/>
      <family val="2"/>
    </font>
    <font>
      <sz val="11"/>
      <color theme="1"/>
      <name val="Verdana"/>
      <family val="2"/>
    </font>
    <font>
      <b/>
      <sz val="9"/>
      <color rgb="FFC00000"/>
      <name val="Verdana"/>
      <family val="2"/>
    </font>
    <font>
      <sz val="8.5"/>
      <color rgb="FF000000"/>
      <name val="Verdana"/>
      <family val="2"/>
    </font>
  </fonts>
  <fills count="5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tted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 style="dotted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dotted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tted">
        <color indexed="8"/>
      </top>
      <bottom style="double">
        <color theme="9" tint="-0.24997000396251678"/>
      </bottom>
    </border>
    <border>
      <left>
        <color indexed="63"/>
      </left>
      <right style="double">
        <color theme="9" tint="-0.24997000396251678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tted">
        <color indexed="8"/>
      </left>
      <right style="dotted">
        <color indexed="8"/>
      </right>
      <top>
        <color indexed="63"/>
      </top>
      <bottom style="hair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tted">
        <color indexed="8"/>
      </top>
      <bottom/>
    </border>
    <border>
      <left style="double">
        <color rgb="FFFF0000"/>
      </left>
      <right style="double">
        <color rgb="FFFF0000"/>
      </right>
      <top style="double">
        <color rgb="FFFF0000"/>
      </top>
      <bottom/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 style="dotted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35" fillId="0" borderId="0" applyFill="0" applyBorder="0" applyAlignment="0" applyProtection="0"/>
    <xf numFmtId="176" fontId="35" fillId="0" borderId="0" applyFill="0" applyBorder="0" applyAlignment="0" applyProtection="0"/>
    <xf numFmtId="0" fontId="63" fillId="2" borderId="0" applyNumberFormat="0" applyBorder="0" applyAlignment="0" applyProtection="0"/>
    <xf numFmtId="9" fontId="0" fillId="0" borderId="0" applyBorder="0" applyProtection="0">
      <alignment/>
    </xf>
    <xf numFmtId="0" fontId="64" fillId="0" borderId="1" applyNumberFormat="0" applyFill="0" applyAlignment="0" applyProtection="0"/>
    <xf numFmtId="0" fontId="65" fillId="3" borderId="2" applyNumberFormat="0" applyAlignment="0" applyProtection="0"/>
    <xf numFmtId="178" fontId="35" fillId="0" borderId="0" applyFill="0" applyBorder="0" applyAlignment="0" applyProtection="0"/>
    <xf numFmtId="0" fontId="63" fillId="4" borderId="0" applyNumberFormat="0" applyBorder="0" applyAlignment="0" applyProtection="0"/>
    <xf numFmtId="179" fontId="0" fillId="0" borderId="0" applyBorder="0" applyProtection="0">
      <alignment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3" fillId="5" borderId="0" applyNumberFormat="0" applyBorder="0" applyAlignment="0" applyProtection="0"/>
    <xf numFmtId="0" fontId="43" fillId="6" borderId="3" applyNumberFormat="0" applyFont="0" applyAlignment="0" applyProtection="0"/>
    <xf numFmtId="0" fontId="63" fillId="7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8" borderId="0" applyNumberFormat="0" applyBorder="0" applyAlignment="0" applyProtection="0"/>
    <xf numFmtId="0" fontId="72" fillId="0" borderId="4" applyNumberFormat="0" applyFill="0" applyAlignment="0" applyProtection="0"/>
    <xf numFmtId="0" fontId="71" fillId="9" borderId="0" applyNumberFormat="0" applyBorder="0" applyAlignment="0" applyProtection="0"/>
    <xf numFmtId="0" fontId="73" fillId="0" borderId="4" applyNumberFormat="0" applyFill="0" applyAlignment="0" applyProtection="0"/>
    <xf numFmtId="0" fontId="71" fillId="10" borderId="0" applyNumberFormat="0" applyBorder="0" applyAlignment="0" applyProtection="0"/>
    <xf numFmtId="0" fontId="74" fillId="0" borderId="5" applyNumberFormat="0" applyFill="0" applyAlignment="0" applyProtection="0"/>
    <xf numFmtId="0" fontId="71" fillId="11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12" borderId="6" applyNumberFormat="0" applyAlignment="0" applyProtection="0"/>
    <xf numFmtId="0" fontId="76" fillId="13" borderId="7" applyNumberFormat="0" applyAlignment="0" applyProtection="0"/>
    <xf numFmtId="0" fontId="77" fillId="13" borderId="6" applyNumberFormat="0" applyAlignment="0" applyProtection="0"/>
    <xf numFmtId="0" fontId="78" fillId="0" borderId="8" applyNumberFormat="0" applyFill="0" applyAlignment="0" applyProtection="0"/>
    <xf numFmtId="0" fontId="63" fillId="14" borderId="0" applyNumberFormat="0" applyBorder="0" applyAlignment="0" applyProtection="0"/>
    <xf numFmtId="0" fontId="79" fillId="15" borderId="0" applyNumberFormat="0" applyBorder="0" applyAlignment="0" applyProtection="0"/>
    <xf numFmtId="0" fontId="42" fillId="0" borderId="0">
      <alignment/>
      <protection/>
    </xf>
    <xf numFmtId="0" fontId="80" fillId="16" borderId="0" applyNumberFormat="0" applyBorder="0" applyAlignment="0" applyProtection="0"/>
    <xf numFmtId="0" fontId="81" fillId="17" borderId="0" applyNumberFormat="0" applyBorder="0" applyAlignment="0" applyProtection="0"/>
    <xf numFmtId="0" fontId="63" fillId="18" borderId="0" applyNumberFormat="0" applyBorder="0" applyAlignment="0" applyProtection="0"/>
    <xf numFmtId="0" fontId="71" fillId="19" borderId="0" applyNumberFormat="0" applyBorder="0" applyAlignment="0" applyProtection="0"/>
    <xf numFmtId="0" fontId="63" fillId="20" borderId="0" applyNumberFormat="0" applyBorder="0" applyAlignment="0" applyProtection="0"/>
    <xf numFmtId="0" fontId="71" fillId="21" borderId="0" applyNumberFormat="0" applyBorder="0" applyAlignment="0" applyProtection="0"/>
    <xf numFmtId="0" fontId="63" fillId="22" borderId="0" applyNumberFormat="0" applyBorder="0" applyAlignment="0" applyProtection="0"/>
    <xf numFmtId="0" fontId="71" fillId="23" borderId="0" applyNumberFormat="0" applyBorder="0" applyAlignment="0" applyProtection="0"/>
    <xf numFmtId="0" fontId="63" fillId="24" borderId="0" applyNumberFormat="0" applyBorder="0" applyAlignment="0" applyProtection="0"/>
    <xf numFmtId="0" fontId="71" fillId="25" borderId="0" applyNumberFormat="0" applyBorder="0" applyAlignment="0" applyProtection="0"/>
    <xf numFmtId="0" fontId="63" fillId="26" borderId="0" applyNumberFormat="0" applyBorder="0" applyAlignment="0" applyProtection="0"/>
    <xf numFmtId="0" fontId="71" fillId="27" borderId="0" applyNumberFormat="0" applyBorder="0" applyAlignment="0" applyProtection="0"/>
    <xf numFmtId="0" fontId="63" fillId="28" borderId="0" applyNumberFormat="0" applyBorder="0" applyAlignment="0" applyProtection="0"/>
    <xf numFmtId="0" fontId="71" fillId="29" borderId="0" applyNumberFormat="0" applyBorder="0" applyAlignment="0" applyProtection="0"/>
    <xf numFmtId="0" fontId="63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33" borderId="9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83" fillId="36" borderId="13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180" fontId="9" fillId="37" borderId="16" xfId="0" applyNumberFormat="1" applyFont="1" applyFill="1" applyBorder="1" applyAlignment="1">
      <alignment horizontal="center" vertical="center"/>
    </xf>
    <xf numFmtId="180" fontId="9" fillId="38" borderId="16" xfId="0" applyNumberFormat="1" applyFont="1" applyFill="1" applyBorder="1" applyAlignment="1">
      <alignment horizontal="center" vertical="center"/>
    </xf>
    <xf numFmtId="10" fontId="9" fillId="39" borderId="16" xfId="18" applyNumberFormat="1" applyFont="1" applyFill="1" applyBorder="1" applyAlignment="1" applyProtection="1">
      <alignment horizontal="center" vertical="center"/>
      <protection/>
    </xf>
    <xf numFmtId="180" fontId="9" fillId="40" borderId="16" xfId="0" applyNumberFormat="1" applyFont="1" applyFill="1" applyBorder="1" applyAlignment="1">
      <alignment horizontal="center" vertical="center" shrinkToFit="1"/>
    </xf>
    <xf numFmtId="181" fontId="6" fillId="41" borderId="17" xfId="0" applyNumberFormat="1" applyFont="1" applyFill="1" applyBorder="1" applyAlignment="1">
      <alignment horizontal="center" vertical="center"/>
    </xf>
    <xf numFmtId="0" fontId="9" fillId="41" borderId="13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42" borderId="18" xfId="0" applyFont="1" applyFill="1" applyBorder="1" applyAlignment="1">
      <alignment horizontal="left" vertical="center" wrapText="1"/>
    </xf>
    <xf numFmtId="0" fontId="10" fillId="42" borderId="18" xfId="0" applyFont="1" applyFill="1" applyBorder="1" applyAlignment="1">
      <alignment horizontal="left" vertical="center" wrapText="1"/>
    </xf>
    <xf numFmtId="0" fontId="11" fillId="43" borderId="19" xfId="0" applyFont="1" applyFill="1" applyBorder="1" applyAlignment="1">
      <alignment horizontal="center" vertical="center" wrapText="1"/>
    </xf>
    <xf numFmtId="0" fontId="9" fillId="43" borderId="20" xfId="0" applyFont="1" applyFill="1" applyBorder="1" applyAlignment="1">
      <alignment horizontal="left" vertical="center" wrapText="1"/>
    </xf>
    <xf numFmtId="180" fontId="12" fillId="43" borderId="20" xfId="0" applyNumberFormat="1" applyFont="1" applyFill="1" applyBorder="1" applyAlignment="1">
      <alignment horizontal="center" vertical="center" shrinkToFit="1"/>
    </xf>
    <xf numFmtId="10" fontId="12" fillId="43" borderId="20" xfId="18" applyNumberFormat="1" applyFont="1" applyFill="1" applyBorder="1" applyAlignment="1" applyProtection="1">
      <alignment horizontal="center" vertical="center"/>
      <protection/>
    </xf>
    <xf numFmtId="0" fontId="5" fillId="36" borderId="2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180" fontId="8" fillId="37" borderId="20" xfId="0" applyNumberFormat="1" applyFont="1" applyFill="1" applyBorder="1" applyAlignment="1">
      <alignment horizontal="center" vertical="center"/>
    </xf>
    <xf numFmtId="180" fontId="8" fillId="38" borderId="20" xfId="0" applyNumberFormat="1" applyFont="1" applyFill="1" applyBorder="1" applyAlignment="1">
      <alignment horizontal="center" vertical="center"/>
    </xf>
    <xf numFmtId="10" fontId="9" fillId="39" borderId="20" xfId="0" applyNumberFormat="1" applyFont="1" applyFill="1" applyBorder="1" applyAlignment="1">
      <alignment horizontal="center" vertical="center" shrinkToFit="1"/>
    </xf>
    <xf numFmtId="180" fontId="9" fillId="40" borderId="20" xfId="0" applyNumberFormat="1" applyFont="1" applyFill="1" applyBorder="1" applyAlignment="1">
      <alignment horizontal="center" vertical="center" shrinkToFit="1"/>
    </xf>
    <xf numFmtId="0" fontId="8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43" borderId="19" xfId="0" applyFont="1" applyFill="1" applyBorder="1" applyAlignment="1">
      <alignment horizontal="left" vertical="center" wrapText="1"/>
    </xf>
    <xf numFmtId="180" fontId="12" fillId="43" borderId="19" xfId="0" applyNumberFormat="1" applyFont="1" applyFill="1" applyBorder="1" applyAlignment="1">
      <alignment horizontal="center" vertical="center" shrinkToFit="1"/>
    </xf>
    <xf numFmtId="10" fontId="12" fillId="43" borderId="20" xfId="0" applyNumberFormat="1" applyFont="1" applyFill="1" applyBorder="1" applyAlignment="1">
      <alignment horizontal="center" vertical="center" shrinkToFit="1"/>
    </xf>
    <xf numFmtId="180" fontId="9" fillId="37" borderId="19" xfId="0" applyNumberFormat="1" applyFont="1" applyFill="1" applyBorder="1" applyAlignment="1">
      <alignment horizontal="center" vertical="center" shrinkToFit="1"/>
    </xf>
    <xf numFmtId="2" fontId="9" fillId="38" borderId="19" xfId="0" applyNumberFormat="1" applyFont="1" applyFill="1" applyBorder="1" applyAlignment="1">
      <alignment horizontal="center" vertical="center" shrinkToFit="1"/>
    </xf>
    <xf numFmtId="10" fontId="9" fillId="39" borderId="19" xfId="0" applyNumberFormat="1" applyFont="1" applyFill="1" applyBorder="1" applyAlignment="1">
      <alignment horizontal="center" vertical="center" shrinkToFit="1"/>
    </xf>
    <xf numFmtId="180" fontId="9" fillId="40" borderId="19" xfId="0" applyNumberFormat="1" applyFont="1" applyFill="1" applyBorder="1" applyAlignment="1">
      <alignment horizontal="center" vertical="center" shrinkToFit="1"/>
    </xf>
    <xf numFmtId="0" fontId="5" fillId="43" borderId="19" xfId="0" applyFont="1" applyFill="1" applyBorder="1" applyAlignment="1">
      <alignment horizontal="center" vertical="center" wrapText="1"/>
    </xf>
    <xf numFmtId="0" fontId="7" fillId="43" borderId="19" xfId="0" applyFont="1" applyFill="1" applyBorder="1" applyAlignment="1">
      <alignment horizontal="left" vertical="center" wrapText="1"/>
    </xf>
    <xf numFmtId="10" fontId="12" fillId="43" borderId="19" xfId="0" applyNumberFormat="1" applyFont="1" applyFill="1" applyBorder="1" applyAlignment="1">
      <alignment horizontal="center" vertical="center" shrinkToFit="1"/>
    </xf>
    <xf numFmtId="0" fontId="5" fillId="44" borderId="22" xfId="0" applyFont="1" applyFill="1" applyBorder="1" applyAlignment="1">
      <alignment horizontal="center" vertical="center" wrapText="1"/>
    </xf>
    <xf numFmtId="180" fontId="12" fillId="44" borderId="23" xfId="0" applyNumberFormat="1" applyFont="1" applyFill="1" applyBorder="1" applyAlignment="1">
      <alignment horizontal="center" vertical="center" shrinkToFit="1"/>
    </xf>
    <xf numFmtId="10" fontId="12" fillId="44" borderId="24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5" fillId="45" borderId="15" xfId="0" applyFont="1" applyFill="1" applyBorder="1" applyAlignment="1">
      <alignment horizontal="center" vertical="center" wrapText="1"/>
    </xf>
    <xf numFmtId="180" fontId="13" fillId="45" borderId="17" xfId="0" applyNumberFormat="1" applyFont="1" applyFill="1" applyBorder="1" applyAlignment="1">
      <alignment horizontal="right" vertical="center" shrinkToFit="1"/>
    </xf>
    <xf numFmtId="0" fontId="6" fillId="35" borderId="11" xfId="46" applyFont="1" applyFill="1" applyBorder="1" applyAlignment="1">
      <alignment horizontal="center" vertical="center" wrapText="1"/>
      <protection/>
    </xf>
    <xf numFmtId="0" fontId="14" fillId="35" borderId="11" xfId="46" applyFont="1" applyFill="1" applyBorder="1" applyAlignment="1">
      <alignment horizontal="center" vertical="center" wrapText="1"/>
      <protection/>
    </xf>
    <xf numFmtId="0" fontId="6" fillId="36" borderId="19" xfId="46" applyFont="1" applyFill="1" applyBorder="1" applyAlignment="1">
      <alignment horizontal="center" vertical="center" wrapText="1"/>
      <protection/>
    </xf>
    <xf numFmtId="0" fontId="7" fillId="36" borderId="19" xfId="46" applyFont="1" applyFill="1" applyBorder="1" applyAlignment="1">
      <alignment horizontal="center" vertical="center" wrapText="1"/>
      <protection/>
    </xf>
    <xf numFmtId="182" fontId="15" fillId="36" borderId="26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4" fillId="46" borderId="16" xfId="0" applyFont="1" applyFill="1" applyBorder="1" applyAlignment="1">
      <alignment horizontal="center"/>
    </xf>
    <xf numFmtId="2" fontId="85" fillId="46" borderId="16" xfId="0" applyNumberFormat="1" applyFont="1" applyFill="1" applyBorder="1" applyAlignment="1">
      <alignment horizontal="center"/>
    </xf>
    <xf numFmtId="0" fontId="85" fillId="46" borderId="16" xfId="0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16" fillId="35" borderId="11" xfId="46" applyFont="1" applyFill="1" applyBorder="1" applyAlignment="1">
      <alignment horizontal="center" vertical="center" wrapText="1"/>
      <protection/>
    </xf>
    <xf numFmtId="0" fontId="6" fillId="47" borderId="11" xfId="0" applyFont="1" applyFill="1" applyBorder="1" applyAlignment="1">
      <alignment horizontal="center" vertical="center" wrapText="1"/>
    </xf>
    <xf numFmtId="182" fontId="17" fillId="36" borderId="26" xfId="0" applyNumberFormat="1" applyFont="1" applyFill="1" applyBorder="1" applyAlignment="1">
      <alignment/>
    </xf>
    <xf numFmtId="182" fontId="17" fillId="36" borderId="27" xfId="0" applyNumberFormat="1" applyFont="1" applyFill="1" applyBorder="1" applyAlignment="1">
      <alignment/>
    </xf>
    <xf numFmtId="0" fontId="0" fillId="36" borderId="19" xfId="0" applyFill="1" applyBorder="1" applyAlignment="1">
      <alignment horizontal="center" vertical="center"/>
    </xf>
    <xf numFmtId="179" fontId="18" fillId="37" borderId="28" xfId="23" applyFont="1" applyFill="1" applyBorder="1" applyAlignment="1" applyProtection="1">
      <alignment horizontal="center" vertical="center"/>
      <protection/>
    </xf>
    <xf numFmtId="180" fontId="0" fillId="0" borderId="0" xfId="0" applyNumberFormat="1" applyAlignment="1">
      <alignment/>
    </xf>
    <xf numFmtId="0" fontId="19" fillId="47" borderId="11" xfId="0" applyFont="1" applyFill="1" applyBorder="1" applyAlignment="1">
      <alignment horizontal="center" vertical="center" wrapText="1"/>
    </xf>
    <xf numFmtId="179" fontId="9" fillId="48" borderId="19" xfId="23" applyFont="1" applyFill="1" applyBorder="1" applyAlignment="1" applyProtection="1">
      <alignment horizontal="center" vertical="center"/>
      <protection/>
    </xf>
    <xf numFmtId="179" fontId="7" fillId="49" borderId="19" xfId="23" applyFont="1" applyFill="1" applyBorder="1" applyAlignment="1" applyProtection="1">
      <alignment horizontal="center" vertical="center"/>
      <protection/>
    </xf>
    <xf numFmtId="0" fontId="7" fillId="42" borderId="19" xfId="0" applyFont="1" applyFill="1" applyBorder="1" applyAlignment="1">
      <alignment horizontal="center" vertical="center" wrapText="1"/>
    </xf>
    <xf numFmtId="0" fontId="20" fillId="42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vertical="center"/>
    </xf>
    <xf numFmtId="182" fontId="7" fillId="35" borderId="16" xfId="0" applyNumberFormat="1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vertical="center"/>
    </xf>
    <xf numFmtId="182" fontId="7" fillId="36" borderId="16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183" fontId="84" fillId="46" borderId="16" xfId="0" applyNumberFormat="1" applyFont="1" applyFill="1" applyBorder="1" applyAlignment="1">
      <alignment horizontal="center"/>
    </xf>
    <xf numFmtId="0" fontId="7" fillId="35" borderId="18" xfId="46" applyFont="1" applyFill="1" applyBorder="1" applyAlignment="1">
      <alignment horizontal="center" vertical="center" wrapText="1"/>
      <protection/>
    </xf>
    <xf numFmtId="0" fontId="7" fillId="36" borderId="18" xfId="46" applyFont="1" applyFill="1" applyBorder="1" applyAlignment="1">
      <alignment horizontal="center" vertical="center" wrapText="1"/>
      <protection/>
    </xf>
    <xf numFmtId="0" fontId="7" fillId="35" borderId="18" xfId="0" applyFont="1" applyFill="1" applyBorder="1" applyAlignment="1">
      <alignment horizontal="center" vertical="center"/>
    </xf>
    <xf numFmtId="0" fontId="6" fillId="43" borderId="19" xfId="0" applyFont="1" applyFill="1" applyBorder="1" applyAlignment="1">
      <alignment horizontal="center" vertical="center" wrapText="1"/>
    </xf>
    <xf numFmtId="182" fontId="6" fillId="43" borderId="20" xfId="0" applyNumberFormat="1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 wrapText="1"/>
    </xf>
    <xf numFmtId="0" fontId="21" fillId="50" borderId="11" xfId="0" applyFont="1" applyFill="1" applyBorder="1" applyAlignment="1">
      <alignment horizontal="center" vertical="center" wrapText="1"/>
    </xf>
    <xf numFmtId="0" fontId="22" fillId="36" borderId="30" xfId="0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horizontal="center" vertical="center" wrapText="1"/>
    </xf>
    <xf numFmtId="17" fontId="11" fillId="51" borderId="13" xfId="0" applyNumberFormat="1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179" fontId="7" fillId="52" borderId="31" xfId="23" applyFont="1" applyFill="1" applyBorder="1" applyAlignment="1" applyProtection="1">
      <alignment horizontal="center" vertical="center"/>
      <protection/>
    </xf>
    <xf numFmtId="10" fontId="7" fillId="52" borderId="32" xfId="0" applyNumberFormat="1" applyFont="1" applyFill="1" applyBorder="1" applyAlignment="1">
      <alignment horizontal="center" vertical="center"/>
    </xf>
    <xf numFmtId="179" fontId="7" fillId="41" borderId="31" xfId="23" applyFont="1" applyFill="1" applyBorder="1" applyAlignment="1" applyProtection="1">
      <alignment horizontal="center" vertical="center" shrinkToFit="1"/>
      <protection/>
    </xf>
    <xf numFmtId="0" fontId="10" fillId="0" borderId="13" xfId="0" applyFont="1" applyBorder="1" applyAlignment="1">
      <alignment horizontal="left" vertical="center" wrapText="1"/>
    </xf>
    <xf numFmtId="184" fontId="0" fillId="46" borderId="13" xfId="23" applyNumberFormat="1" applyFill="1" applyBorder="1">
      <alignment/>
    </xf>
    <xf numFmtId="184" fontId="0" fillId="0" borderId="13" xfId="23" applyNumberFormat="1" applyBorder="1" applyProtection="1">
      <alignment/>
      <protection/>
    </xf>
    <xf numFmtId="181" fontId="6" fillId="52" borderId="13" xfId="0" applyNumberFormat="1" applyFont="1" applyFill="1" applyBorder="1" applyAlignment="1">
      <alignment vertical="center" shrinkToFit="1"/>
    </xf>
    <xf numFmtId="0" fontId="9" fillId="0" borderId="33" xfId="0" applyFont="1" applyBorder="1" applyAlignment="1">
      <alignment horizontal="center" vertical="center"/>
    </xf>
    <xf numFmtId="0" fontId="86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36" borderId="13" xfId="0" applyFont="1" applyFill="1" applyBorder="1" applyAlignment="1">
      <alignment horizontal="center" vertical="center" wrapText="1"/>
    </xf>
    <xf numFmtId="181" fontId="25" fillId="43" borderId="13" xfId="18" applyNumberFormat="1" applyFont="1" applyFill="1" applyBorder="1" applyAlignment="1" applyProtection="1">
      <alignment horizontal="center" vertical="center"/>
      <protection/>
    </xf>
    <xf numFmtId="181" fontId="6" fillId="43" borderId="13" xfId="18" applyNumberFormat="1" applyFont="1" applyFill="1" applyBorder="1" applyAlignment="1" applyProtection="1">
      <alignment horizontal="center" vertical="center"/>
      <protection/>
    </xf>
    <xf numFmtId="181" fontId="6" fillId="43" borderId="13" xfId="0" applyNumberFormat="1" applyFont="1" applyFill="1" applyBorder="1" applyAlignment="1">
      <alignment horizontal="center" vertical="center"/>
    </xf>
    <xf numFmtId="0" fontId="6" fillId="49" borderId="15" xfId="0" applyFont="1" applyFill="1" applyBorder="1" applyAlignment="1">
      <alignment horizontal="left" vertical="center" wrapText="1"/>
    </xf>
    <xf numFmtId="0" fontId="26" fillId="45" borderId="15" xfId="0" applyFont="1" applyFill="1" applyBorder="1" applyAlignment="1">
      <alignment horizontal="left" vertical="center" wrapText="1"/>
    </xf>
    <xf numFmtId="0" fontId="27" fillId="35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179" fontId="6" fillId="43" borderId="35" xfId="23" applyFont="1" applyFill="1" applyBorder="1" applyAlignment="1" applyProtection="1">
      <alignment horizontal="center" vertical="center" shrinkToFit="1"/>
      <protection/>
    </xf>
    <xf numFmtId="0" fontId="6" fillId="36" borderId="11" xfId="0" applyFont="1" applyFill="1" applyBorder="1" applyAlignment="1">
      <alignment horizontal="center" vertical="center" wrapText="1"/>
    </xf>
    <xf numFmtId="179" fontId="6" fillId="43" borderId="36" xfId="23" applyFont="1" applyFill="1" applyBorder="1" applyAlignment="1" applyProtection="1">
      <alignment horizontal="center" vertical="center" shrinkToFit="1"/>
      <protection/>
    </xf>
    <xf numFmtId="0" fontId="84" fillId="46" borderId="37" xfId="0" applyFont="1" applyFill="1" applyBorder="1" applyAlignment="1">
      <alignment horizontal="center"/>
    </xf>
    <xf numFmtId="183" fontId="84" fillId="46" borderId="37" xfId="0" applyNumberFormat="1" applyFont="1" applyFill="1" applyBorder="1" applyAlignment="1">
      <alignment horizontal="center"/>
    </xf>
    <xf numFmtId="0" fontId="0" fillId="36" borderId="28" xfId="0" applyFill="1" applyBorder="1" applyAlignment="1">
      <alignment horizontal="center" vertical="center"/>
    </xf>
    <xf numFmtId="182" fontId="7" fillId="36" borderId="37" xfId="0" applyNumberFormat="1" applyFont="1" applyFill="1" applyBorder="1" applyAlignment="1">
      <alignment horizontal="center" vertical="center"/>
    </xf>
    <xf numFmtId="179" fontId="28" fillId="37" borderId="28" xfId="23" applyFont="1" applyFill="1" applyBorder="1" applyAlignment="1" applyProtection="1">
      <alignment horizontal="center" vertical="center"/>
      <protection/>
    </xf>
    <xf numFmtId="182" fontId="7" fillId="35" borderId="16" xfId="0" applyNumberFormat="1" applyFont="1" applyFill="1" applyBorder="1" applyAlignment="1">
      <alignment horizontal="center"/>
    </xf>
    <xf numFmtId="0" fontId="87" fillId="36" borderId="30" xfId="0" applyFont="1" applyFill="1" applyBorder="1" applyAlignment="1">
      <alignment horizontal="center" vertical="center" wrapText="1"/>
    </xf>
    <xf numFmtId="10" fontId="7" fillId="52" borderId="38" xfId="0" applyNumberFormat="1" applyFont="1" applyFill="1" applyBorder="1" applyAlignment="1">
      <alignment horizontal="center" vertical="center"/>
    </xf>
    <xf numFmtId="0" fontId="86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181" fontId="6" fillId="43" borderId="13" xfId="0" applyNumberFormat="1" applyFont="1" applyFill="1" applyBorder="1" applyAlignment="1">
      <alignment horizontal="center" vertical="center" wrapText="1"/>
    </xf>
    <xf numFmtId="180" fontId="6" fillId="49" borderId="17" xfId="0" applyNumberFormat="1" applyFont="1" applyFill="1" applyBorder="1" applyAlignment="1">
      <alignment vertical="center"/>
    </xf>
    <xf numFmtId="180" fontId="30" fillId="45" borderId="17" xfId="0" applyNumberFormat="1" applyFont="1" applyFill="1" applyBorder="1" applyAlignment="1">
      <alignment horizontal="right" vertical="center" shrinkToFit="1"/>
    </xf>
    <xf numFmtId="9" fontId="6" fillId="43" borderId="41" xfId="0" applyNumberFormat="1" applyFont="1" applyFill="1" applyBorder="1" applyAlignment="1">
      <alignment horizontal="right" vertical="center" shrinkToFit="1"/>
    </xf>
    <xf numFmtId="9" fontId="6" fillId="43" borderId="42" xfId="0" applyNumberFormat="1" applyFont="1" applyFill="1" applyBorder="1" applyAlignment="1">
      <alignment horizontal="right" vertical="center" shrinkToFit="1"/>
    </xf>
    <xf numFmtId="0" fontId="7" fillId="0" borderId="13" xfId="0" applyFont="1" applyBorder="1" applyAlignment="1">
      <alignment horizontal="left" vertical="center" wrapText="1"/>
    </xf>
    <xf numFmtId="0" fontId="23" fillId="53" borderId="43" xfId="0" applyFont="1" applyFill="1" applyBorder="1" applyAlignment="1">
      <alignment horizontal="center" vertical="center" wrapText="1"/>
    </xf>
    <xf numFmtId="179" fontId="12" fillId="53" borderId="23" xfId="23" applyFont="1" applyFill="1" applyBorder="1" applyAlignment="1" applyProtection="1">
      <alignment horizontal="center" vertical="center" shrinkToFit="1"/>
      <protection/>
    </xf>
    <xf numFmtId="10" fontId="12" fillId="54" borderId="24" xfId="0" applyNumberFormat="1" applyFont="1" applyFill="1" applyBorder="1" applyAlignment="1">
      <alignment horizontal="right" vertical="center" shrinkToFit="1"/>
    </xf>
    <xf numFmtId="0" fontId="31" fillId="55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</cellXfs>
  <cellStyles count="50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Excel Built-in Explanatory Text" xfId="46"/>
    <cellStyle name="Ruim" xfId="47"/>
    <cellStyle name="Neutro" xfId="48"/>
    <cellStyle name="20% - Ênfase 5" xfId="49"/>
    <cellStyle name="Ênfase 1" xfId="50"/>
    <cellStyle name="20% - Ênfase 1" xfId="51"/>
    <cellStyle name="60% - Ênfase 1" xfId="52"/>
    <cellStyle name="20% - Ênfase 6" xfId="53"/>
    <cellStyle name="Ênfase 2" xfId="54"/>
    <cellStyle name="20% - Ênfase 2" xfId="55"/>
    <cellStyle name="60% - Ênfase 2" xfId="56"/>
    <cellStyle name="40% - Ênfase 3" xfId="57"/>
    <cellStyle name="60% - Ênfase 3" xfId="58"/>
    <cellStyle name="20% - Ênfase 4" xfId="59"/>
    <cellStyle name="60% - Ênfase 4" xfId="60"/>
    <cellStyle name="40% - Ênfase 5" xfId="61"/>
    <cellStyle name="60% - Ênfase 5" xfId="62"/>
    <cellStyle name="60% - Ênfase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D7E4BD"/>
      <rgbColor rgb="00FF00FF"/>
      <rgbColor rgb="0000FFFF"/>
      <rgbColor rgb="00800000"/>
      <rgbColor rgb="00008000"/>
      <rgbColor rgb="00002060"/>
      <rgbColor rgb="00666633"/>
      <rgbColor rgb="00800080"/>
      <rgbColor rgb="00008080"/>
      <rgbColor rgb="00BFBFBF"/>
      <rgbColor rgb="00808080"/>
      <rgbColor rgb="00C5E0B4"/>
      <rgbColor rgb="00993366"/>
      <rgbColor rgb="00FFFFCC"/>
      <rgbColor rgb="00CFE7F5"/>
      <rgbColor rgb="00660066"/>
      <rgbColor rgb="00FF8080"/>
      <rgbColor rgb="000066CC"/>
      <rgbColor rgb="00CCCCCC"/>
      <rgbColor rgb="00000080"/>
      <rgbColor rgb="00FF00FF"/>
      <rgbColor rgb="00E6E6FF"/>
      <rgbColor rgb="0000FFFF"/>
      <rgbColor rgb="00800080"/>
      <rgbColor rgb="00800000"/>
      <rgbColor rgb="00008080"/>
      <rgbColor rgb="000000FF"/>
      <rgbColor rgb="0000CCFF"/>
      <rgbColor rgb="00EBF1DE"/>
      <rgbColor rgb="00CCFF99"/>
      <rgbColor rgb="00EEEEEE"/>
      <rgbColor rgb="00BEBEBE"/>
      <rgbColor rgb="00E6B9B8"/>
      <rgbColor rgb="00DDDDDD"/>
      <rgbColor rgb="00FFCC99"/>
      <rgbColor rgb="003366FF"/>
      <rgbColor rgb="0033CCCC"/>
      <rgbColor rgb="0099CC00"/>
      <rgbColor rgb="00FFCC00"/>
      <rgbColor rgb="00FFC000"/>
      <rgbColor rgb="00C55A11"/>
      <rgbColor rgb="00666699"/>
      <rgbColor rgb="00CCCC99"/>
      <rgbColor rgb="0015365C"/>
      <rgbColor rgb="00339966"/>
      <rgbColor rgb="0010243E"/>
      <rgbColor rgb="00333300"/>
      <rgbColor rgb="00CC3300"/>
      <rgbColor rgb="00993366"/>
      <rgbColor rgb="00333399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0</xdr:row>
      <xdr:rowOff>1685925</xdr:rowOff>
    </xdr:to>
    <xdr:pic>
      <xdr:nvPicPr>
        <xdr:cNvPr id="1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1"/>
  <sheetViews>
    <sheetView tabSelected="1" workbookViewId="0" topLeftCell="A128">
      <selection activeCell="K105" sqref="K105"/>
    </sheetView>
  </sheetViews>
  <sheetFormatPr defaultColWidth="20.33203125" defaultRowHeight="12.75"/>
  <cols>
    <col min="1" max="1" width="61.33203125" style="0" bestFit="1" customWidth="1"/>
    <col min="2" max="3" width="17.33203125" style="0" bestFit="1" customWidth="1"/>
    <col min="4" max="4" width="25.16015625" style="0" customWidth="1"/>
    <col min="5" max="5" width="24.66015625" style="0" customWidth="1"/>
    <col min="6" max="6" width="24.33203125" style="0" customWidth="1"/>
    <col min="7" max="7" width="31.33203125" style="0" customWidth="1"/>
    <col min="8" max="8" width="38.5" style="0" customWidth="1"/>
    <col min="9" max="9" width="38.33203125" style="0" customWidth="1"/>
    <col min="10" max="12" width="15.83203125" style="0" bestFit="1" customWidth="1"/>
    <col min="13" max="14" width="20.5" style="0" customWidth="1"/>
    <col min="15" max="15" width="20.83203125" style="0" customWidth="1"/>
    <col min="16" max="16" width="19" style="0" bestFit="1" customWidth="1"/>
    <col min="17" max="17" width="19.66015625" style="0" bestFit="1" customWidth="1"/>
    <col min="18" max="18" width="28.33203125" style="0" bestFit="1" customWidth="1"/>
    <col min="19" max="19" width="44.83203125" style="0" bestFit="1" customWidth="1"/>
  </cols>
  <sheetData>
    <row r="1" spans="1:10" ht="133.5" customHeight="1">
      <c r="A1" s="1"/>
      <c r="B1" s="2" t="s">
        <v>0</v>
      </c>
      <c r="C1" s="3"/>
      <c r="D1" s="3"/>
      <c r="E1" s="3"/>
      <c r="F1" s="3"/>
      <c r="G1" s="4" t="s">
        <v>1</v>
      </c>
      <c r="H1" s="4"/>
      <c r="I1" s="21"/>
      <c r="J1" s="21"/>
    </row>
    <row r="2" spans="1:10" ht="18" customHeight="1">
      <c r="A2" s="4" t="s">
        <v>2</v>
      </c>
      <c r="B2" s="4"/>
      <c r="C2" s="4"/>
      <c r="D2" s="4"/>
      <c r="E2" s="4"/>
      <c r="F2" s="4"/>
      <c r="G2" s="4"/>
      <c r="H2" s="4"/>
      <c r="I2" s="21"/>
      <c r="J2" s="21"/>
    </row>
    <row r="3" spans="1:10" ht="59.25" customHeight="1">
      <c r="A3" s="5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4"/>
      <c r="H3" s="4"/>
      <c r="I3" s="21"/>
      <c r="J3" s="21"/>
    </row>
    <row r="4" spans="1:10" ht="31.5" customHeight="1">
      <c r="A4" s="8" t="s">
        <v>9</v>
      </c>
      <c r="B4" s="9"/>
      <c r="C4" s="9"/>
      <c r="D4" s="9"/>
      <c r="E4" s="9"/>
      <c r="F4" s="9"/>
      <c r="G4" s="10" t="s">
        <v>10</v>
      </c>
      <c r="H4" s="11"/>
      <c r="I4" s="21"/>
      <c r="J4" s="21"/>
    </row>
    <row r="5" spans="1:10" ht="12.75">
      <c r="A5" s="12" t="s">
        <v>11</v>
      </c>
      <c r="B5" s="13" t="s">
        <v>12</v>
      </c>
      <c r="C5" s="14">
        <f aca="true" t="shared" si="0" ref="C5:C32">TRANSPOSE(P57)</f>
        <v>4.89</v>
      </c>
      <c r="D5" s="15">
        <f aca="true" t="shared" si="1" ref="D5:D32">TRANSPOSE(Q57)</f>
        <v>3.75</v>
      </c>
      <c r="E5" s="16">
        <f aca="true" t="shared" si="2" ref="E5:E33">(C5-D5)/D5</f>
        <v>0.30399999999999994</v>
      </c>
      <c r="F5" s="17">
        <f aca="true" t="shared" si="3" ref="F5:F33">AVERAGE(C5:D5)</f>
        <v>4.32</v>
      </c>
      <c r="G5" s="18">
        <v>0.175</v>
      </c>
      <c r="H5" s="19" t="s">
        <v>13</v>
      </c>
      <c r="I5" s="21"/>
      <c r="J5" s="21"/>
    </row>
    <row r="6" spans="1:10" ht="12.75">
      <c r="A6" s="12" t="s">
        <v>14</v>
      </c>
      <c r="B6" s="13" t="s">
        <v>12</v>
      </c>
      <c r="C6" s="14">
        <f t="shared" si="0"/>
        <v>7.99</v>
      </c>
      <c r="D6" s="15">
        <f t="shared" si="1"/>
        <v>5.59</v>
      </c>
      <c r="E6" s="16">
        <f t="shared" si="2"/>
        <v>0.4293381037567085</v>
      </c>
      <c r="F6" s="17">
        <f t="shared" si="3"/>
        <v>6.79</v>
      </c>
      <c r="G6" s="18">
        <v>0.174</v>
      </c>
      <c r="H6" s="19" t="s">
        <v>15</v>
      </c>
      <c r="I6" s="21"/>
      <c r="J6" s="21"/>
    </row>
    <row r="7" spans="1:10" ht="12.75">
      <c r="A7" s="20" t="s">
        <v>16</v>
      </c>
      <c r="B7" s="13" t="s">
        <v>12</v>
      </c>
      <c r="C7" s="14">
        <f t="shared" si="0"/>
        <v>3.79</v>
      </c>
      <c r="D7" s="15">
        <f t="shared" si="1"/>
        <v>3.29</v>
      </c>
      <c r="E7" s="16">
        <f t="shared" si="2"/>
        <v>0.1519756838905775</v>
      </c>
      <c r="F7" s="17">
        <f t="shared" si="3"/>
        <v>3.54</v>
      </c>
      <c r="G7" s="18">
        <v>0.16899999999999998</v>
      </c>
      <c r="H7" s="19" t="s">
        <v>17</v>
      </c>
      <c r="I7" s="21"/>
      <c r="J7" s="21"/>
    </row>
    <row r="8" spans="1:10" ht="12.75">
      <c r="A8" s="20" t="s">
        <v>18</v>
      </c>
      <c r="B8" s="13" t="s">
        <v>19</v>
      </c>
      <c r="C8" s="14">
        <f t="shared" si="0"/>
        <v>6.19</v>
      </c>
      <c r="D8" s="15">
        <f t="shared" si="1"/>
        <v>4.59</v>
      </c>
      <c r="E8" s="16">
        <f t="shared" si="2"/>
        <v>0.34858387799564283</v>
      </c>
      <c r="F8" s="17">
        <f t="shared" si="3"/>
        <v>5.390000000000001</v>
      </c>
      <c r="G8" s="18">
        <v>0.15</v>
      </c>
      <c r="H8" s="19" t="s">
        <v>20</v>
      </c>
      <c r="I8" s="21"/>
      <c r="J8" s="21"/>
    </row>
    <row r="9" spans="1:10" ht="12.75">
      <c r="A9" s="20" t="s">
        <v>21</v>
      </c>
      <c r="B9" s="13" t="s">
        <v>22</v>
      </c>
      <c r="C9" s="14">
        <f t="shared" si="0"/>
        <v>7.99</v>
      </c>
      <c r="D9" s="15">
        <f t="shared" si="1"/>
        <v>3.19</v>
      </c>
      <c r="E9" s="16">
        <f t="shared" si="2"/>
        <v>1.504702194357367</v>
      </c>
      <c r="F9" s="17">
        <f t="shared" si="3"/>
        <v>5.59</v>
      </c>
      <c r="G9" s="18">
        <v>0.124</v>
      </c>
      <c r="H9" s="19" t="s">
        <v>23</v>
      </c>
      <c r="I9" s="21"/>
      <c r="J9" s="21"/>
    </row>
    <row r="10" spans="1:10" ht="12.75">
      <c r="A10" s="20" t="s">
        <v>24</v>
      </c>
      <c r="B10" s="13" t="s">
        <v>12</v>
      </c>
      <c r="C10" s="14">
        <f t="shared" si="0"/>
        <v>5.99</v>
      </c>
      <c r="D10" s="15">
        <f t="shared" si="1"/>
        <v>2.39</v>
      </c>
      <c r="E10" s="16">
        <f t="shared" si="2"/>
        <v>1.506276150627615</v>
      </c>
      <c r="F10" s="17">
        <f t="shared" si="3"/>
        <v>4.19</v>
      </c>
      <c r="G10" s="21"/>
      <c r="H10" s="21"/>
      <c r="I10" s="21"/>
      <c r="J10" s="21"/>
    </row>
    <row r="11" spans="1:10" ht="12.75">
      <c r="A11" s="20" t="s">
        <v>25</v>
      </c>
      <c r="B11" s="13" t="s">
        <v>26</v>
      </c>
      <c r="C11" s="14">
        <f t="shared" si="0"/>
        <v>2.15</v>
      </c>
      <c r="D11" s="15">
        <f t="shared" si="1"/>
        <v>1.39</v>
      </c>
      <c r="E11" s="16">
        <f t="shared" si="2"/>
        <v>0.5467625899280576</v>
      </c>
      <c r="F11" s="17">
        <f t="shared" si="3"/>
        <v>1.77</v>
      </c>
      <c r="G11" s="21"/>
      <c r="H11" s="21"/>
      <c r="I11" s="21"/>
      <c r="J11" s="21"/>
    </row>
    <row r="12" spans="1:10" ht="12.75">
      <c r="A12" s="20" t="s">
        <v>27</v>
      </c>
      <c r="B12" s="13" t="s">
        <v>28</v>
      </c>
      <c r="C12" s="14">
        <f t="shared" si="0"/>
        <v>3.59</v>
      </c>
      <c r="D12" s="15">
        <f t="shared" si="1"/>
        <v>1.09</v>
      </c>
      <c r="E12" s="16">
        <f t="shared" si="2"/>
        <v>2.293577981651376</v>
      </c>
      <c r="F12" s="17">
        <f t="shared" si="3"/>
        <v>2.34</v>
      </c>
      <c r="G12" s="21"/>
      <c r="H12" s="21"/>
      <c r="I12" s="21"/>
      <c r="J12" s="21"/>
    </row>
    <row r="13" spans="1:10" ht="12.75">
      <c r="A13" s="20" t="s">
        <v>20</v>
      </c>
      <c r="B13" s="13" t="s">
        <v>29</v>
      </c>
      <c r="C13" s="14">
        <f t="shared" si="0"/>
        <v>10.99</v>
      </c>
      <c r="D13" s="15">
        <f t="shared" si="1"/>
        <v>8.49</v>
      </c>
      <c r="E13" s="16">
        <f t="shared" si="2"/>
        <v>0.2944640753828033</v>
      </c>
      <c r="F13" s="17">
        <f t="shared" si="3"/>
        <v>9.74</v>
      </c>
      <c r="G13" s="21"/>
      <c r="H13" s="21"/>
      <c r="I13" s="21"/>
      <c r="J13" s="21"/>
    </row>
    <row r="14" spans="1:10" ht="12.75">
      <c r="A14" s="20" t="s">
        <v>30</v>
      </c>
      <c r="B14" s="13" t="s">
        <v>12</v>
      </c>
      <c r="C14" s="14">
        <f t="shared" si="0"/>
        <v>3.29</v>
      </c>
      <c r="D14" s="15">
        <f t="shared" si="1"/>
        <v>1.99</v>
      </c>
      <c r="E14" s="16">
        <f t="shared" si="2"/>
        <v>0.6532663316582915</v>
      </c>
      <c r="F14" s="17">
        <f t="shared" si="3"/>
        <v>2.64</v>
      </c>
      <c r="G14" s="21"/>
      <c r="H14" s="21"/>
      <c r="I14" s="21"/>
      <c r="J14" s="21"/>
    </row>
    <row r="15" spans="1:10" ht="12.75">
      <c r="A15" s="20" t="s">
        <v>31</v>
      </c>
      <c r="B15" s="13" t="s">
        <v>32</v>
      </c>
      <c r="C15" s="14">
        <f t="shared" si="0"/>
        <v>4.89</v>
      </c>
      <c r="D15" s="15">
        <f t="shared" si="1"/>
        <v>3.09</v>
      </c>
      <c r="E15" s="16">
        <f t="shared" si="2"/>
        <v>0.5825242718446602</v>
      </c>
      <c r="F15" s="17">
        <f t="shared" si="3"/>
        <v>3.9899999999999998</v>
      </c>
      <c r="G15" s="21"/>
      <c r="H15" s="21"/>
      <c r="I15" s="21"/>
      <c r="J15" s="21"/>
    </row>
    <row r="16" spans="1:10" ht="12.75">
      <c r="A16" s="20" t="s">
        <v>33</v>
      </c>
      <c r="B16" s="13" t="s">
        <v>32</v>
      </c>
      <c r="C16" s="14">
        <f t="shared" si="0"/>
        <v>4.69</v>
      </c>
      <c r="D16" s="15">
        <f t="shared" si="1"/>
        <v>3.69</v>
      </c>
      <c r="E16" s="16">
        <f t="shared" si="2"/>
        <v>0.2710027100271004</v>
      </c>
      <c r="F16" s="17">
        <f t="shared" si="3"/>
        <v>4.19</v>
      </c>
      <c r="G16" s="21"/>
      <c r="H16" s="21"/>
      <c r="I16" s="21"/>
      <c r="J16" s="21"/>
    </row>
    <row r="17" spans="1:10" ht="12.75">
      <c r="A17" s="20" t="s">
        <v>34</v>
      </c>
      <c r="B17" s="13" t="s">
        <v>12</v>
      </c>
      <c r="C17" s="14">
        <f t="shared" si="0"/>
        <v>2.79</v>
      </c>
      <c r="D17" s="15">
        <f t="shared" si="1"/>
        <v>2.15</v>
      </c>
      <c r="E17" s="16">
        <f t="shared" si="2"/>
        <v>0.2976744186046512</v>
      </c>
      <c r="F17" s="17">
        <f t="shared" si="3"/>
        <v>2.4699999999999998</v>
      </c>
      <c r="G17" s="21"/>
      <c r="H17" s="21"/>
      <c r="I17" s="21"/>
      <c r="J17" s="21"/>
    </row>
    <row r="18" spans="1:10" ht="12.75">
      <c r="A18" s="22" t="s">
        <v>35</v>
      </c>
      <c r="B18" s="13" t="s">
        <v>12</v>
      </c>
      <c r="C18" s="14">
        <f t="shared" si="0"/>
        <v>7.69</v>
      </c>
      <c r="D18" s="15">
        <f t="shared" si="1"/>
        <v>3.49</v>
      </c>
      <c r="E18" s="16">
        <f t="shared" si="2"/>
        <v>1.2034383954154728</v>
      </c>
      <c r="F18" s="17">
        <f t="shared" si="3"/>
        <v>5.59</v>
      </c>
      <c r="G18" s="21"/>
      <c r="H18" s="21"/>
      <c r="I18" s="21"/>
      <c r="J18" s="21"/>
    </row>
    <row r="19" spans="1:10" ht="12.75">
      <c r="A19" s="22" t="s">
        <v>36</v>
      </c>
      <c r="B19" s="13" t="s">
        <v>12</v>
      </c>
      <c r="C19" s="14">
        <f t="shared" si="0"/>
        <v>3.99</v>
      </c>
      <c r="D19" s="15">
        <f t="shared" si="1"/>
        <v>1.99</v>
      </c>
      <c r="E19" s="16">
        <f t="shared" si="2"/>
        <v>1.0050251256281406</v>
      </c>
      <c r="F19" s="17">
        <f t="shared" si="3"/>
        <v>2.99</v>
      </c>
      <c r="G19" s="21"/>
      <c r="H19" s="21"/>
      <c r="I19" s="21"/>
      <c r="J19" s="21"/>
    </row>
    <row r="20" spans="1:10" ht="12.75">
      <c r="A20" s="22" t="s">
        <v>37</v>
      </c>
      <c r="B20" s="13" t="s">
        <v>12</v>
      </c>
      <c r="C20" s="14">
        <f t="shared" si="0"/>
        <v>47.8</v>
      </c>
      <c r="D20" s="15">
        <f>TRANSPOSE(Q72)</f>
        <v>1.63</v>
      </c>
      <c r="E20" s="16">
        <f t="shared" si="2"/>
        <v>28.32515337423313</v>
      </c>
      <c r="F20" s="17">
        <f>AVERAGE(C20:D20)</f>
        <v>24.715</v>
      </c>
      <c r="G20" s="21"/>
      <c r="H20" s="21"/>
      <c r="I20" s="21"/>
      <c r="J20" s="21"/>
    </row>
    <row r="21" spans="1:10" ht="12.75">
      <c r="A21" s="22" t="s">
        <v>38</v>
      </c>
      <c r="B21" s="13" t="s">
        <v>39</v>
      </c>
      <c r="C21" s="14">
        <f t="shared" si="0"/>
        <v>11.29</v>
      </c>
      <c r="D21" s="15">
        <f t="shared" si="1"/>
        <v>6.75</v>
      </c>
      <c r="E21" s="16">
        <f t="shared" si="2"/>
        <v>0.6725925925925925</v>
      </c>
      <c r="F21" s="17">
        <f t="shared" si="3"/>
        <v>9.02</v>
      </c>
      <c r="G21" s="21"/>
      <c r="H21" s="21"/>
      <c r="I21" s="21"/>
      <c r="J21" s="21"/>
    </row>
    <row r="22" spans="1:10" ht="12.75">
      <c r="A22" s="22" t="s">
        <v>17</v>
      </c>
      <c r="B22" s="13" t="s">
        <v>12</v>
      </c>
      <c r="C22" s="14">
        <f t="shared" si="0"/>
        <v>6.99</v>
      </c>
      <c r="D22" s="15">
        <f t="shared" si="1"/>
        <v>2.99</v>
      </c>
      <c r="E22" s="16">
        <f t="shared" si="2"/>
        <v>1.3377926421404682</v>
      </c>
      <c r="F22" s="17">
        <f t="shared" si="3"/>
        <v>4.99</v>
      </c>
      <c r="G22" s="21"/>
      <c r="H22" s="21"/>
      <c r="I22" s="21"/>
      <c r="J22" s="21"/>
    </row>
    <row r="23" spans="1:10" ht="12.75">
      <c r="A23" s="22" t="s">
        <v>40</v>
      </c>
      <c r="B23" s="13" t="s">
        <v>12</v>
      </c>
      <c r="C23" s="14">
        <f t="shared" si="0"/>
        <v>3.69</v>
      </c>
      <c r="D23" s="15">
        <f t="shared" si="1"/>
        <v>1.39</v>
      </c>
      <c r="E23" s="16">
        <f t="shared" si="2"/>
        <v>1.6546762589928057</v>
      </c>
      <c r="F23" s="17">
        <f t="shared" si="3"/>
        <v>2.54</v>
      </c>
      <c r="G23" s="21"/>
      <c r="H23" s="21"/>
      <c r="I23" s="21"/>
      <c r="J23" s="21"/>
    </row>
    <row r="24" spans="1:10" ht="12.75">
      <c r="A24" s="22" t="s">
        <v>41</v>
      </c>
      <c r="B24" s="13" t="s">
        <v>12</v>
      </c>
      <c r="C24" s="14">
        <f>TRANSPOSE(P76)</f>
        <v>8.99</v>
      </c>
      <c r="D24" s="15">
        <f t="shared" si="1"/>
        <v>1.49</v>
      </c>
      <c r="E24" s="16">
        <f t="shared" si="2"/>
        <v>5.033557046979865</v>
      </c>
      <c r="F24" s="17">
        <f t="shared" si="3"/>
        <v>5.24</v>
      </c>
      <c r="G24" s="21"/>
      <c r="H24" s="21"/>
      <c r="I24" s="21"/>
      <c r="J24" s="21"/>
    </row>
    <row r="25" spans="1:10" ht="12.75">
      <c r="A25" s="22" t="s">
        <v>42</v>
      </c>
      <c r="B25" s="13" t="s">
        <v>12</v>
      </c>
      <c r="C25" s="14">
        <f t="shared" si="0"/>
        <v>6.79</v>
      </c>
      <c r="D25" s="15">
        <f t="shared" si="1"/>
        <v>1.99</v>
      </c>
      <c r="E25" s="16">
        <f t="shared" si="2"/>
        <v>2.4120603015075375</v>
      </c>
      <c r="F25" s="17">
        <f t="shared" si="3"/>
        <v>4.39</v>
      </c>
      <c r="G25" s="21"/>
      <c r="H25" s="21"/>
      <c r="I25" s="21"/>
      <c r="J25" s="21"/>
    </row>
    <row r="26" spans="1:10" ht="12.75">
      <c r="A26" s="22" t="s">
        <v>43</v>
      </c>
      <c r="B26" s="13" t="s">
        <v>12</v>
      </c>
      <c r="C26" s="14">
        <f t="shared" si="0"/>
        <v>51.99</v>
      </c>
      <c r="D26" s="15">
        <f t="shared" si="1"/>
        <v>31.96</v>
      </c>
      <c r="E26" s="16">
        <f t="shared" si="2"/>
        <v>0.626720901126408</v>
      </c>
      <c r="F26" s="17">
        <f t="shared" si="3"/>
        <v>41.975</v>
      </c>
      <c r="G26" s="21"/>
      <c r="H26" s="21"/>
      <c r="I26" s="21"/>
      <c r="J26" s="21"/>
    </row>
    <row r="27" spans="1:10" ht="12.75">
      <c r="A27" s="23" t="s">
        <v>44</v>
      </c>
      <c r="B27" s="13" t="s">
        <v>12</v>
      </c>
      <c r="C27" s="14">
        <f t="shared" si="0"/>
        <v>42.99</v>
      </c>
      <c r="D27" s="15">
        <f t="shared" si="1"/>
        <v>22.9</v>
      </c>
      <c r="E27" s="16">
        <f t="shared" si="2"/>
        <v>0.8772925764192142</v>
      </c>
      <c r="F27" s="17">
        <f t="shared" si="3"/>
        <v>32.945</v>
      </c>
      <c r="G27" s="21"/>
      <c r="H27" s="21"/>
      <c r="I27" s="21"/>
      <c r="J27" s="21"/>
    </row>
    <row r="28" spans="1:10" ht="12.75">
      <c r="A28" s="23" t="s">
        <v>45</v>
      </c>
      <c r="B28" s="13" t="s">
        <v>12</v>
      </c>
      <c r="C28" s="14">
        <f t="shared" si="0"/>
        <v>28</v>
      </c>
      <c r="D28" s="15">
        <f t="shared" si="1"/>
        <v>16.99</v>
      </c>
      <c r="E28" s="16">
        <f t="shared" si="2"/>
        <v>0.64802825191289</v>
      </c>
      <c r="F28" s="17">
        <f t="shared" si="3"/>
        <v>22.494999999999997</v>
      </c>
      <c r="G28" s="21"/>
      <c r="H28" s="21"/>
      <c r="I28" s="21"/>
      <c r="J28" s="21"/>
    </row>
    <row r="29" spans="1:10" ht="12.75">
      <c r="A29" s="22" t="s">
        <v>46</v>
      </c>
      <c r="B29" s="13" t="s">
        <v>12</v>
      </c>
      <c r="C29" s="14">
        <f t="shared" si="0"/>
        <v>14.5</v>
      </c>
      <c r="D29" s="15">
        <f t="shared" si="1"/>
        <v>9.98</v>
      </c>
      <c r="E29" s="16">
        <f t="shared" si="2"/>
        <v>0.45290581162324645</v>
      </c>
      <c r="F29" s="17">
        <f t="shared" si="3"/>
        <v>12.24</v>
      </c>
      <c r="G29" s="21"/>
      <c r="H29" s="21"/>
      <c r="I29" s="21"/>
      <c r="J29" s="21"/>
    </row>
    <row r="30" spans="1:10" ht="12.75">
      <c r="A30" s="22" t="s">
        <v>47</v>
      </c>
      <c r="B30" s="13" t="s">
        <v>12</v>
      </c>
      <c r="C30" s="14">
        <f t="shared" si="0"/>
        <v>14.99</v>
      </c>
      <c r="D30" s="15">
        <f t="shared" si="1"/>
        <v>8.49</v>
      </c>
      <c r="E30" s="16">
        <f t="shared" si="2"/>
        <v>0.7656065959952886</v>
      </c>
      <c r="F30" s="17">
        <f t="shared" si="3"/>
        <v>11.74</v>
      </c>
      <c r="G30" s="21"/>
      <c r="H30" s="21"/>
      <c r="I30" s="21"/>
      <c r="J30" s="21"/>
    </row>
    <row r="31" spans="1:10" ht="12.75">
      <c r="A31" s="20" t="s">
        <v>13</v>
      </c>
      <c r="B31" s="13" t="s">
        <v>12</v>
      </c>
      <c r="C31" s="14">
        <f t="shared" si="0"/>
        <v>17.9</v>
      </c>
      <c r="D31" s="15">
        <f t="shared" si="1"/>
        <v>6.29</v>
      </c>
      <c r="E31" s="16">
        <f t="shared" si="2"/>
        <v>1.8457869634340223</v>
      </c>
      <c r="F31" s="17">
        <f t="shared" si="3"/>
        <v>12.094999999999999</v>
      </c>
      <c r="G31" s="21"/>
      <c r="H31" s="21"/>
      <c r="I31" s="21"/>
      <c r="J31" s="21"/>
    </row>
    <row r="32" spans="1:10" ht="12.75">
      <c r="A32" s="20" t="s">
        <v>48</v>
      </c>
      <c r="B32" s="13" t="s">
        <v>26</v>
      </c>
      <c r="C32" s="14">
        <f t="shared" si="0"/>
        <v>7.49</v>
      </c>
      <c r="D32" s="15">
        <f t="shared" si="1"/>
        <v>2.59</v>
      </c>
      <c r="E32" s="16">
        <f t="shared" si="2"/>
        <v>1.891891891891892</v>
      </c>
      <c r="F32" s="17">
        <f t="shared" si="3"/>
        <v>5.04</v>
      </c>
      <c r="G32" s="21"/>
      <c r="H32" s="21"/>
      <c r="I32" s="21"/>
      <c r="J32" s="21"/>
    </row>
    <row r="33" spans="1:10" ht="15" customHeight="1">
      <c r="A33" s="24" t="s">
        <v>49</v>
      </c>
      <c r="B33" s="25"/>
      <c r="C33" s="26">
        <f>SUM(C5,C6,C7,C8,C9,C10,C11,C12,C13,C14,C15,C16,C17,C18,C19,C20,C21,C22,C23,C24,C25,C26,C27,C28,C29,C30,C31,C32)</f>
        <v>344.32</v>
      </c>
      <c r="D33" s="26">
        <f>SUM(D5,D6,D7,D8,D9,D10,D11,D12,D13,D14,D15,D16,D17,D18,D19,D20,D21,D22,D23,D24,D25,D26,D27,D28,D29,D30,D31,D32)</f>
        <v>165.61</v>
      </c>
      <c r="E33" s="27">
        <f t="shared" si="2"/>
        <v>1.0791015035323952</v>
      </c>
      <c r="F33" s="26">
        <f t="shared" si="3"/>
        <v>254.965</v>
      </c>
      <c r="G33" s="21"/>
      <c r="H33" s="21"/>
      <c r="I33" s="21"/>
      <c r="J33" s="21"/>
    </row>
    <row r="34" spans="1:10" ht="27" customHeight="1">
      <c r="A34" s="28" t="s">
        <v>50</v>
      </c>
      <c r="B34" s="28"/>
      <c r="C34" s="28"/>
      <c r="D34" s="28"/>
      <c r="E34" s="28"/>
      <c r="F34" s="28"/>
      <c r="G34" s="21"/>
      <c r="H34" s="21"/>
      <c r="I34" s="21"/>
      <c r="J34" s="21"/>
    </row>
    <row r="35" spans="1:10" ht="12.75">
      <c r="A35" s="29" t="s">
        <v>23</v>
      </c>
      <c r="B35" s="30" t="s">
        <v>26</v>
      </c>
      <c r="C35" s="31">
        <f aca="true" t="shared" si="4" ref="C35:D38">TRANSPOSE(P87)</f>
        <v>3.55</v>
      </c>
      <c r="D35" s="32">
        <f t="shared" si="4"/>
        <v>1.6</v>
      </c>
      <c r="E35" s="33">
        <f>(C35-D35)/D35</f>
        <v>1.2187499999999998</v>
      </c>
      <c r="F35" s="34">
        <f>AVERAGE(C35:D35)</f>
        <v>2.575</v>
      </c>
      <c r="G35" s="21"/>
      <c r="H35" s="21"/>
      <c r="I35" s="21"/>
      <c r="J35" s="21"/>
    </row>
    <row r="36" spans="1:10" ht="12.75">
      <c r="A36" s="35" t="s">
        <v>51</v>
      </c>
      <c r="B36" s="36" t="s">
        <v>52</v>
      </c>
      <c r="C36" s="31">
        <f t="shared" si="4"/>
        <v>9.79</v>
      </c>
      <c r="D36" s="32">
        <f t="shared" si="4"/>
        <v>5.89</v>
      </c>
      <c r="E36" s="33">
        <f>(C36-D36)/D36</f>
        <v>0.6621392190152801</v>
      </c>
      <c r="F36" s="34">
        <f>AVERAGE(C36:D36)</f>
        <v>7.84</v>
      </c>
      <c r="G36" s="21"/>
      <c r="H36" s="21"/>
      <c r="I36" s="21"/>
      <c r="J36" s="21"/>
    </row>
    <row r="37" spans="1:10" ht="12.75">
      <c r="A37" s="35" t="s">
        <v>53</v>
      </c>
      <c r="B37" s="36" t="s">
        <v>54</v>
      </c>
      <c r="C37" s="31">
        <f t="shared" si="4"/>
        <v>2.05</v>
      </c>
      <c r="D37" s="32">
        <f t="shared" si="4"/>
        <v>1.16</v>
      </c>
      <c r="E37" s="33">
        <f>(C37-D37)/D37</f>
        <v>0.7672413793103448</v>
      </c>
      <c r="F37" s="34">
        <f>AVERAGE(C37:D37)</f>
        <v>1.605</v>
      </c>
      <c r="G37" s="21"/>
      <c r="H37" s="21"/>
      <c r="I37" s="21"/>
      <c r="J37" s="21"/>
    </row>
    <row r="38" spans="1:10" ht="12.75">
      <c r="A38" s="35" t="s">
        <v>15</v>
      </c>
      <c r="B38" s="36" t="s">
        <v>55</v>
      </c>
      <c r="C38" s="31">
        <f t="shared" si="4"/>
        <v>2.29</v>
      </c>
      <c r="D38" s="32">
        <f t="shared" si="4"/>
        <v>1.28</v>
      </c>
      <c r="E38" s="33">
        <f>(C38-D38)/D38</f>
        <v>0.7890625</v>
      </c>
      <c r="F38" s="34">
        <f>AVERAGE(C38:D38)</f>
        <v>1.7850000000000001</v>
      </c>
      <c r="G38" s="21"/>
      <c r="H38" s="21"/>
      <c r="I38" s="21"/>
      <c r="J38" s="21"/>
    </row>
    <row r="39" spans="1:10" ht="15" customHeight="1">
      <c r="A39" s="24" t="s">
        <v>56</v>
      </c>
      <c r="B39" s="37"/>
      <c r="C39" s="38">
        <f>SUM(C35,C36,C37,C38)</f>
        <v>17.68</v>
      </c>
      <c r="D39" s="38">
        <f>SUM(D35,D36,D37,D38)</f>
        <v>9.93</v>
      </c>
      <c r="E39" s="39">
        <f>(C39-D39)/D39</f>
        <v>0.7804632426988922</v>
      </c>
      <c r="F39" s="26">
        <f>AVERAGE(C39:D39)</f>
        <v>13.805</v>
      </c>
      <c r="G39" s="21"/>
      <c r="H39" s="21"/>
      <c r="I39" s="21"/>
      <c r="J39" s="21"/>
    </row>
    <row r="40" spans="1:10" ht="29.25" customHeight="1">
      <c r="A40" s="28" t="s">
        <v>57</v>
      </c>
      <c r="B40" s="28"/>
      <c r="C40" s="28"/>
      <c r="D40" s="28"/>
      <c r="E40" s="28"/>
      <c r="F40" s="28"/>
      <c r="G40" s="21"/>
      <c r="H40" s="21"/>
      <c r="I40" s="21"/>
      <c r="J40" s="21"/>
    </row>
    <row r="41" spans="1:10" ht="12.75">
      <c r="A41" s="29" t="s">
        <v>58</v>
      </c>
      <c r="B41" s="30" t="s">
        <v>59</v>
      </c>
      <c r="C41" s="40">
        <f aca="true" t="shared" si="5" ref="C41:D44">TRANSPOSE(P93)</f>
        <v>6.99</v>
      </c>
      <c r="D41" s="41">
        <f t="shared" si="5"/>
        <v>1.68</v>
      </c>
      <c r="E41" s="42">
        <f aca="true" t="shared" si="6" ref="E41:E46">(C41-D41)/D41</f>
        <v>3.160714285714286</v>
      </c>
      <c r="F41" s="43">
        <f>AVERAGE(C41:D41)</f>
        <v>4.335</v>
      </c>
      <c r="G41" s="21"/>
      <c r="H41" s="21"/>
      <c r="I41" s="21"/>
      <c r="J41" s="21"/>
    </row>
    <row r="42" spans="1:10" ht="12.75">
      <c r="A42" s="35" t="s">
        <v>60</v>
      </c>
      <c r="B42" s="36" t="s">
        <v>61</v>
      </c>
      <c r="C42" s="40">
        <f t="shared" si="5"/>
        <v>3.96</v>
      </c>
      <c r="D42" s="41">
        <f t="shared" si="5"/>
        <v>2.589</v>
      </c>
      <c r="E42" s="42">
        <f t="shared" si="6"/>
        <v>0.52954808806489</v>
      </c>
      <c r="F42" s="43">
        <f>AVERAGE(C42:D42)</f>
        <v>3.2744999999999997</v>
      </c>
      <c r="G42" s="21"/>
      <c r="H42" s="21"/>
      <c r="I42" s="21"/>
      <c r="J42" s="21"/>
    </row>
    <row r="43" spans="1:10" ht="12.75">
      <c r="A43" s="35" t="s">
        <v>62</v>
      </c>
      <c r="B43" s="36" t="s">
        <v>63</v>
      </c>
      <c r="C43" s="40">
        <f t="shared" si="5"/>
        <v>2.19</v>
      </c>
      <c r="D43" s="41">
        <f t="shared" si="5"/>
        <v>0.83</v>
      </c>
      <c r="E43" s="42">
        <f t="shared" si="6"/>
        <v>1.6385542168674698</v>
      </c>
      <c r="F43" s="43">
        <f>AVERAGE(C43:D43)</f>
        <v>1.51</v>
      </c>
      <c r="G43" s="21"/>
      <c r="H43" s="21"/>
      <c r="I43" s="21"/>
      <c r="J43" s="21"/>
    </row>
    <row r="44" spans="1:10" ht="12.75">
      <c r="A44" s="35" t="s">
        <v>64</v>
      </c>
      <c r="B44" s="36" t="s">
        <v>65</v>
      </c>
      <c r="C44" s="40">
        <f t="shared" si="5"/>
        <v>4.49</v>
      </c>
      <c r="D44" s="41">
        <f t="shared" si="5"/>
        <v>1.39</v>
      </c>
      <c r="E44" s="42">
        <f t="shared" si="6"/>
        <v>2.23021582733813</v>
      </c>
      <c r="F44" s="43">
        <f>AVERAGE(C44:D44)</f>
        <v>2.94</v>
      </c>
      <c r="G44" s="21"/>
      <c r="H44" s="21"/>
      <c r="I44" s="21"/>
      <c r="J44" s="21"/>
    </row>
    <row r="45" spans="1:10" ht="15" customHeight="1">
      <c r="A45" s="44" t="s">
        <v>66</v>
      </c>
      <c r="B45" s="45"/>
      <c r="C45" s="38">
        <f>SUM(C41,C42,C43,C44)</f>
        <v>17.63</v>
      </c>
      <c r="D45" s="38">
        <f>SUM(D41,D42,D43,D44)</f>
        <v>6.489</v>
      </c>
      <c r="E45" s="46">
        <f t="shared" si="6"/>
        <v>1.7169055324395128</v>
      </c>
      <c r="F45" s="38">
        <f>AVERAGE(C45:D45)</f>
        <v>12.0595</v>
      </c>
      <c r="G45" s="21"/>
      <c r="H45" s="21"/>
      <c r="I45" s="21"/>
      <c r="J45" s="21"/>
    </row>
    <row r="46" spans="1:10" ht="15" customHeight="1">
      <c r="A46" s="47" t="s">
        <v>67</v>
      </c>
      <c r="B46" s="47"/>
      <c r="C46" s="48">
        <f>SUM(C33,C39,C45)</f>
        <v>379.63</v>
      </c>
      <c r="D46" s="48">
        <f>SUM(D33,D39,D45)</f>
        <v>182.02900000000002</v>
      </c>
      <c r="E46" s="49">
        <f t="shared" si="6"/>
        <v>1.0855468084755722</v>
      </c>
      <c r="F46" s="50"/>
      <c r="G46" s="21"/>
      <c r="H46" s="21"/>
      <c r="I46" s="21"/>
      <c r="J46" s="21"/>
    </row>
    <row r="47" spans="1:19" ht="18" customHeight="1">
      <c r="A47" s="51"/>
      <c r="B47" s="51"/>
      <c r="G47" s="21"/>
      <c r="H47" s="21"/>
      <c r="I47" s="21"/>
      <c r="J47" s="21"/>
      <c r="S47" s="71"/>
    </row>
    <row r="48" spans="1:10" ht="24.75" customHeight="1">
      <c r="A48" s="21"/>
      <c r="B48" s="21"/>
      <c r="C48" s="52" t="s">
        <v>68</v>
      </c>
      <c r="D48" s="52"/>
      <c r="E48" s="52"/>
      <c r="F48" s="53">
        <f>AVERAGE(C46:D46)</f>
        <v>280.8295</v>
      </c>
      <c r="G48" s="21"/>
      <c r="H48" s="21"/>
      <c r="I48" s="21"/>
      <c r="J48" s="21"/>
    </row>
    <row r="49" spans="1:10" ht="12.75">
      <c r="A49" s="21"/>
      <c r="B49" s="21"/>
      <c r="G49" s="21"/>
      <c r="H49" s="21"/>
      <c r="I49" s="21"/>
      <c r="J49" s="21"/>
    </row>
    <row r="50" spans="1:10" ht="13.5">
      <c r="A50" s="21"/>
      <c r="B50" s="21"/>
      <c r="C50" s="21"/>
      <c r="D50" s="21"/>
      <c r="E50" s="21"/>
      <c r="F50" s="21"/>
      <c r="G50" s="21"/>
      <c r="H50" s="21"/>
      <c r="I50" s="21"/>
      <c r="J50" s="21"/>
    </row>
    <row r="51" spans="1:11" ht="12.75" customHeight="1">
      <c r="A51" s="21"/>
      <c r="B51" s="21"/>
      <c r="C51" s="21"/>
      <c r="D51" s="21"/>
      <c r="E51" s="21"/>
      <c r="F51" s="4" t="s">
        <v>69</v>
      </c>
      <c r="G51" s="4"/>
      <c r="H51" s="4"/>
      <c r="I51" s="4"/>
      <c r="J51" s="4"/>
      <c r="K51" s="4"/>
    </row>
    <row r="52" spans="1:11" ht="12.75">
      <c r="A52" s="21"/>
      <c r="B52" s="21"/>
      <c r="C52" s="21"/>
      <c r="D52" s="21"/>
      <c r="E52" s="21"/>
      <c r="F52" s="4"/>
      <c r="G52" s="4"/>
      <c r="H52" s="4"/>
      <c r="I52" s="4"/>
      <c r="J52" s="4"/>
      <c r="K52" s="4"/>
    </row>
    <row r="53" spans="1:10" ht="12.75">
      <c r="A53" s="21"/>
      <c r="B53" s="21"/>
      <c r="C53" s="21"/>
      <c r="D53" s="21"/>
      <c r="E53" s="21"/>
      <c r="F53" s="21"/>
      <c r="G53" s="21"/>
      <c r="H53" s="21"/>
      <c r="I53" s="21"/>
      <c r="J53" s="21"/>
    </row>
    <row r="54" spans="1:15" ht="33" customHeight="1">
      <c r="A54" s="54" t="s">
        <v>3</v>
      </c>
      <c r="B54" s="54" t="s">
        <v>4</v>
      </c>
      <c r="C54" s="54" t="s">
        <v>70</v>
      </c>
      <c r="D54" s="54" t="s">
        <v>71</v>
      </c>
      <c r="E54" s="54" t="s">
        <v>72</v>
      </c>
      <c r="F54" s="54" t="s">
        <v>73</v>
      </c>
      <c r="G54" s="54" t="s">
        <v>74</v>
      </c>
      <c r="H54" s="54" t="s">
        <v>75</v>
      </c>
      <c r="I54" s="54" t="s">
        <v>76</v>
      </c>
      <c r="J54" s="54" t="s">
        <v>77</v>
      </c>
      <c r="K54" s="65" t="s">
        <v>78</v>
      </c>
      <c r="L54" s="65" t="s">
        <v>79</v>
      </c>
      <c r="M54" s="65" t="s">
        <v>80</v>
      </c>
      <c r="N54" s="65" t="s">
        <v>81</v>
      </c>
      <c r="O54" s="65" t="s">
        <v>82</v>
      </c>
    </row>
    <row r="55" spans="1:18" ht="30.75" customHeight="1">
      <c r="A55" s="54"/>
      <c r="B55" s="54"/>
      <c r="C55" s="55" t="s">
        <v>83</v>
      </c>
      <c r="D55" s="55" t="s">
        <v>83</v>
      </c>
      <c r="E55" s="55" t="s">
        <v>84</v>
      </c>
      <c r="F55" s="55" t="s">
        <v>85</v>
      </c>
      <c r="G55" s="55" t="s">
        <v>86</v>
      </c>
      <c r="H55" s="55" t="s">
        <v>87</v>
      </c>
      <c r="I55" s="55" t="s">
        <v>84</v>
      </c>
      <c r="J55" s="55" t="s">
        <v>84</v>
      </c>
      <c r="K55" s="55" t="s">
        <v>88</v>
      </c>
      <c r="L55" s="55" t="s">
        <v>88</v>
      </c>
      <c r="M55" s="55" t="s">
        <v>89</v>
      </c>
      <c r="N55" s="55" t="s">
        <v>90</v>
      </c>
      <c r="O55" s="55" t="s">
        <v>91</v>
      </c>
      <c r="P55" s="66" t="s">
        <v>92</v>
      </c>
      <c r="Q55" s="66" t="s">
        <v>93</v>
      </c>
      <c r="R55" s="72" t="s">
        <v>94</v>
      </c>
    </row>
    <row r="56" spans="1:18" ht="23.25" customHeight="1">
      <c r="A56" s="56" t="s">
        <v>9</v>
      </c>
      <c r="B56" s="57"/>
      <c r="C56" s="58"/>
      <c r="D56" s="58"/>
      <c r="E56" s="58"/>
      <c r="F56" s="58"/>
      <c r="G56" s="58"/>
      <c r="H56" s="58"/>
      <c r="I56" s="58"/>
      <c r="J56" s="58"/>
      <c r="K56" s="67"/>
      <c r="L56" s="67"/>
      <c r="M56" s="67"/>
      <c r="N56" s="68"/>
      <c r="O56" s="68"/>
      <c r="P56" s="69"/>
      <c r="Q56" s="69"/>
      <c r="R56" s="69"/>
    </row>
    <row r="57" spans="1:18" ht="14.25">
      <c r="A57" s="59" t="s">
        <v>11</v>
      </c>
      <c r="B57" s="60" t="s">
        <v>12</v>
      </c>
      <c r="C57" s="61">
        <v>3.99</v>
      </c>
      <c r="D57" s="61">
        <v>4.29</v>
      </c>
      <c r="E57" s="61">
        <v>4.29</v>
      </c>
      <c r="F57" s="61">
        <v>4.89</v>
      </c>
      <c r="G57" s="62">
        <v>4.29</v>
      </c>
      <c r="H57" s="63">
        <v>4.29</v>
      </c>
      <c r="I57" s="63">
        <v>3.79</v>
      </c>
      <c r="J57" s="61">
        <v>3.75</v>
      </c>
      <c r="K57" s="63">
        <v>4.19</v>
      </c>
      <c r="L57" s="62">
        <v>4.19</v>
      </c>
      <c r="M57" s="61">
        <v>4.19</v>
      </c>
      <c r="N57" s="62" t="s">
        <v>95</v>
      </c>
      <c r="O57" s="62" t="s">
        <v>95</v>
      </c>
      <c r="P57" s="70">
        <f aca="true" t="shared" si="7" ref="P57:P84">MAX(C57,D57,E57,F57,G57,H57,I57,J57,K57,L57,M57)</f>
        <v>4.89</v>
      </c>
      <c r="Q57" s="73">
        <f aca="true" t="shared" si="8" ref="Q57:Q84">MIN(C57,D57,E57,F57,G57,H57,I57,J57,K57,L57,M57)</f>
        <v>3.75</v>
      </c>
      <c r="R57" s="74">
        <f aca="true" t="shared" si="9" ref="R57:R84">AVERAGE(C57:M57)</f>
        <v>4.195454545454544</v>
      </c>
    </row>
    <row r="58" spans="1:18" ht="14.25">
      <c r="A58" s="59" t="s">
        <v>14</v>
      </c>
      <c r="B58" s="60" t="s">
        <v>12</v>
      </c>
      <c r="C58" s="61">
        <v>6.58</v>
      </c>
      <c r="D58" s="61">
        <v>5.89</v>
      </c>
      <c r="E58" s="61">
        <v>7.99</v>
      </c>
      <c r="F58" s="61">
        <v>6.29</v>
      </c>
      <c r="G58" s="62">
        <v>6.39</v>
      </c>
      <c r="H58" s="63">
        <v>6.59</v>
      </c>
      <c r="I58" s="63">
        <v>5.59</v>
      </c>
      <c r="J58" s="61">
        <v>6.49</v>
      </c>
      <c r="K58" s="63">
        <v>5.99</v>
      </c>
      <c r="L58" s="62">
        <v>6.49</v>
      </c>
      <c r="M58" s="61">
        <v>6.69</v>
      </c>
      <c r="N58" s="62" t="s">
        <v>95</v>
      </c>
      <c r="O58" s="62" t="s">
        <v>95</v>
      </c>
      <c r="P58" s="70">
        <f t="shared" si="7"/>
        <v>7.99</v>
      </c>
      <c r="Q58" s="73">
        <f t="shared" si="8"/>
        <v>5.59</v>
      </c>
      <c r="R58" s="74">
        <f t="shared" si="9"/>
        <v>6.452727272727273</v>
      </c>
    </row>
    <row r="59" spans="1:18" ht="14.25">
      <c r="A59" s="59" t="s">
        <v>16</v>
      </c>
      <c r="B59" s="64" t="s">
        <v>12</v>
      </c>
      <c r="C59" s="61">
        <v>3.42</v>
      </c>
      <c r="D59" s="61">
        <v>3.39</v>
      </c>
      <c r="E59" s="61">
        <v>3.79</v>
      </c>
      <c r="F59" s="61">
        <v>3.29</v>
      </c>
      <c r="G59" s="62">
        <v>3.39</v>
      </c>
      <c r="H59" s="63">
        <v>3.49</v>
      </c>
      <c r="I59" s="63">
        <v>3.65</v>
      </c>
      <c r="J59" s="61">
        <v>3.45</v>
      </c>
      <c r="K59" s="63">
        <v>3.49</v>
      </c>
      <c r="L59" s="62">
        <v>3.49</v>
      </c>
      <c r="M59" s="61">
        <v>3.59</v>
      </c>
      <c r="N59" s="62" t="s">
        <v>95</v>
      </c>
      <c r="O59" s="62" t="s">
        <v>95</v>
      </c>
      <c r="P59" s="70">
        <f t="shared" si="7"/>
        <v>3.79</v>
      </c>
      <c r="Q59" s="73">
        <f t="shared" si="8"/>
        <v>3.29</v>
      </c>
      <c r="R59" s="74">
        <f t="shared" si="9"/>
        <v>3.494545454545454</v>
      </c>
    </row>
    <row r="60" spans="1:18" ht="14.25">
      <c r="A60" s="59" t="s">
        <v>18</v>
      </c>
      <c r="B60" s="64" t="s">
        <v>19</v>
      </c>
      <c r="C60" s="61">
        <v>5.49</v>
      </c>
      <c r="D60" s="61">
        <v>4.99</v>
      </c>
      <c r="E60" s="61">
        <v>5.69</v>
      </c>
      <c r="F60" s="61">
        <v>5.21</v>
      </c>
      <c r="G60" s="62">
        <v>4.96</v>
      </c>
      <c r="H60" s="63">
        <v>5.39</v>
      </c>
      <c r="I60" s="63">
        <v>4.59</v>
      </c>
      <c r="J60" s="61">
        <v>4.65</v>
      </c>
      <c r="K60" s="63">
        <v>5.29</v>
      </c>
      <c r="L60" s="62">
        <v>5.29</v>
      </c>
      <c r="M60" s="61">
        <v>6.19</v>
      </c>
      <c r="N60" s="62" t="s">
        <v>95</v>
      </c>
      <c r="O60" s="62" t="s">
        <v>95</v>
      </c>
      <c r="P60" s="70">
        <f t="shared" si="7"/>
        <v>6.19</v>
      </c>
      <c r="Q60" s="73">
        <f t="shared" si="8"/>
        <v>4.59</v>
      </c>
      <c r="R60" s="74">
        <f t="shared" si="9"/>
        <v>5.249090909090909</v>
      </c>
    </row>
    <row r="61" spans="1:18" ht="14.25">
      <c r="A61" s="59" t="s">
        <v>21</v>
      </c>
      <c r="B61" s="64" t="s">
        <v>22</v>
      </c>
      <c r="C61" s="61">
        <v>5.69</v>
      </c>
      <c r="D61" s="61">
        <v>5.49</v>
      </c>
      <c r="E61" s="61">
        <v>7.99</v>
      </c>
      <c r="F61" s="61">
        <v>6.99</v>
      </c>
      <c r="G61" s="62">
        <v>4.99</v>
      </c>
      <c r="H61" s="63">
        <v>4.99</v>
      </c>
      <c r="I61" s="63">
        <v>5.55</v>
      </c>
      <c r="J61" s="61">
        <v>5.15</v>
      </c>
      <c r="K61" s="63">
        <v>3.19</v>
      </c>
      <c r="L61" s="62">
        <v>5.69</v>
      </c>
      <c r="M61" s="61">
        <v>3.29</v>
      </c>
      <c r="N61" s="62" t="s">
        <v>95</v>
      </c>
      <c r="O61" s="62" t="s">
        <v>95</v>
      </c>
      <c r="P61" s="70">
        <f t="shared" si="7"/>
        <v>7.99</v>
      </c>
      <c r="Q61" s="73">
        <f t="shared" si="8"/>
        <v>3.19</v>
      </c>
      <c r="R61" s="74">
        <f t="shared" si="9"/>
        <v>5.364545454545454</v>
      </c>
    </row>
    <row r="62" spans="1:18" ht="14.25">
      <c r="A62" s="59" t="s">
        <v>24</v>
      </c>
      <c r="B62" s="64" t="s">
        <v>12</v>
      </c>
      <c r="C62" s="61">
        <v>2.79</v>
      </c>
      <c r="D62" s="61">
        <v>2.79</v>
      </c>
      <c r="E62" s="61">
        <v>5.99</v>
      </c>
      <c r="F62" s="61">
        <v>4.19</v>
      </c>
      <c r="G62" s="62">
        <v>2.99</v>
      </c>
      <c r="H62" s="63">
        <v>3.55</v>
      </c>
      <c r="I62" s="63">
        <v>2.89</v>
      </c>
      <c r="J62" s="61">
        <v>2.39</v>
      </c>
      <c r="K62" s="63">
        <v>2.99</v>
      </c>
      <c r="L62" s="62">
        <v>2.99</v>
      </c>
      <c r="M62" s="61">
        <v>4.99</v>
      </c>
      <c r="N62" s="62" t="s">
        <v>95</v>
      </c>
      <c r="O62" s="62" t="s">
        <v>95</v>
      </c>
      <c r="P62" s="70">
        <f t="shared" si="7"/>
        <v>5.99</v>
      </c>
      <c r="Q62" s="73">
        <f t="shared" si="8"/>
        <v>2.39</v>
      </c>
      <c r="R62" s="74">
        <f t="shared" si="9"/>
        <v>3.504545454545455</v>
      </c>
    </row>
    <row r="63" spans="1:18" ht="14.25">
      <c r="A63" s="59" t="s">
        <v>25</v>
      </c>
      <c r="B63" s="64" t="s">
        <v>26</v>
      </c>
      <c r="C63" s="61">
        <v>1.78</v>
      </c>
      <c r="D63" s="61">
        <v>1.89</v>
      </c>
      <c r="E63" s="61">
        <v>2.15</v>
      </c>
      <c r="F63" s="61">
        <v>1.75</v>
      </c>
      <c r="G63" s="62">
        <v>1.79</v>
      </c>
      <c r="H63" s="63">
        <v>1.99</v>
      </c>
      <c r="I63" s="63">
        <v>1.85</v>
      </c>
      <c r="J63" s="61">
        <v>1.59</v>
      </c>
      <c r="K63" s="63">
        <v>1.39</v>
      </c>
      <c r="L63" s="62">
        <v>1.89</v>
      </c>
      <c r="M63" s="61">
        <v>1.79</v>
      </c>
      <c r="N63" s="62" t="s">
        <v>95</v>
      </c>
      <c r="O63" s="62" t="s">
        <v>95</v>
      </c>
      <c r="P63" s="70">
        <f t="shared" si="7"/>
        <v>2.15</v>
      </c>
      <c r="Q63" s="73">
        <f t="shared" si="8"/>
        <v>1.39</v>
      </c>
      <c r="R63" s="74">
        <f t="shared" si="9"/>
        <v>1.8054545454545454</v>
      </c>
    </row>
    <row r="64" spans="1:18" ht="14.25">
      <c r="A64" s="59" t="s">
        <v>27</v>
      </c>
      <c r="B64" s="64" t="s">
        <v>28</v>
      </c>
      <c r="C64" s="61">
        <v>1.39</v>
      </c>
      <c r="D64" s="61">
        <v>1.39</v>
      </c>
      <c r="E64" s="61">
        <v>3.59</v>
      </c>
      <c r="F64" s="61">
        <v>2.09</v>
      </c>
      <c r="G64" s="62">
        <v>1.26</v>
      </c>
      <c r="H64" s="63">
        <v>2.85</v>
      </c>
      <c r="I64" s="63">
        <v>1.35</v>
      </c>
      <c r="J64" s="61">
        <v>1.09</v>
      </c>
      <c r="K64" s="63">
        <v>1.59</v>
      </c>
      <c r="L64" s="62">
        <v>1.49</v>
      </c>
      <c r="M64" s="61">
        <v>2.99</v>
      </c>
      <c r="N64" s="62" t="s">
        <v>95</v>
      </c>
      <c r="O64" s="62" t="s">
        <v>95</v>
      </c>
      <c r="P64" s="70">
        <f t="shared" si="7"/>
        <v>3.59</v>
      </c>
      <c r="Q64" s="73">
        <f t="shared" si="8"/>
        <v>1.09</v>
      </c>
      <c r="R64" s="74">
        <f t="shared" si="9"/>
        <v>1.9163636363636363</v>
      </c>
    </row>
    <row r="65" spans="1:18" ht="14.25">
      <c r="A65" s="59" t="s">
        <v>20</v>
      </c>
      <c r="B65" s="64" t="s">
        <v>29</v>
      </c>
      <c r="C65" s="61">
        <v>8.49</v>
      </c>
      <c r="D65" s="61">
        <v>8.99</v>
      </c>
      <c r="E65" s="61">
        <v>8.99</v>
      </c>
      <c r="F65" s="61">
        <v>8.99</v>
      </c>
      <c r="G65" s="62">
        <v>9.02</v>
      </c>
      <c r="H65" s="63">
        <v>8.99</v>
      </c>
      <c r="I65" s="63">
        <v>8.49</v>
      </c>
      <c r="J65" s="61">
        <v>8.59</v>
      </c>
      <c r="K65" s="63">
        <v>8.89</v>
      </c>
      <c r="L65" s="62">
        <v>8.89</v>
      </c>
      <c r="M65" s="61">
        <v>10.99</v>
      </c>
      <c r="N65" s="62" t="s">
        <v>95</v>
      </c>
      <c r="O65" s="62" t="s">
        <v>95</v>
      </c>
      <c r="P65" s="70">
        <f t="shared" si="7"/>
        <v>10.99</v>
      </c>
      <c r="Q65" s="73">
        <f t="shared" si="8"/>
        <v>8.49</v>
      </c>
      <c r="R65" s="74">
        <f t="shared" si="9"/>
        <v>9.02909090909091</v>
      </c>
    </row>
    <row r="66" spans="1:18" ht="14.25">
      <c r="A66" s="59" t="s">
        <v>30</v>
      </c>
      <c r="B66" s="64" t="s">
        <v>12</v>
      </c>
      <c r="C66" s="61">
        <v>2.29</v>
      </c>
      <c r="D66" s="61">
        <v>2.39</v>
      </c>
      <c r="E66" s="61">
        <v>2.89</v>
      </c>
      <c r="F66" s="61">
        <v>2.99</v>
      </c>
      <c r="G66" s="62">
        <v>1.99</v>
      </c>
      <c r="H66" s="63">
        <v>2.69</v>
      </c>
      <c r="I66" s="63">
        <v>2.39</v>
      </c>
      <c r="J66" s="61">
        <v>2.49</v>
      </c>
      <c r="K66" s="63">
        <v>2.69</v>
      </c>
      <c r="L66" s="62">
        <v>2.29</v>
      </c>
      <c r="M66" s="61">
        <v>3.29</v>
      </c>
      <c r="N66" s="62" t="s">
        <v>95</v>
      </c>
      <c r="O66" s="62" t="s">
        <v>95</v>
      </c>
      <c r="P66" s="70">
        <f t="shared" si="7"/>
        <v>3.29</v>
      </c>
      <c r="Q66" s="73">
        <f t="shared" si="8"/>
        <v>1.99</v>
      </c>
      <c r="R66" s="74">
        <f t="shared" si="9"/>
        <v>2.5809090909090906</v>
      </c>
    </row>
    <row r="67" spans="1:18" ht="14.25">
      <c r="A67" s="59" t="s">
        <v>31</v>
      </c>
      <c r="B67" s="64" t="s">
        <v>32</v>
      </c>
      <c r="C67" s="61">
        <v>3.49</v>
      </c>
      <c r="D67" s="61">
        <v>3.69</v>
      </c>
      <c r="E67" s="61">
        <v>4.89</v>
      </c>
      <c r="F67" s="61">
        <v>3.09</v>
      </c>
      <c r="G67" s="62">
        <v>3.76</v>
      </c>
      <c r="H67" s="63">
        <v>3.79</v>
      </c>
      <c r="I67" s="63">
        <v>3.59</v>
      </c>
      <c r="J67" s="61">
        <v>3.89</v>
      </c>
      <c r="K67" s="63">
        <v>3.29</v>
      </c>
      <c r="L67" s="62">
        <v>3.59</v>
      </c>
      <c r="M67" s="61">
        <v>3.15</v>
      </c>
      <c r="N67" s="62" t="s">
        <v>95</v>
      </c>
      <c r="O67" s="62" t="s">
        <v>95</v>
      </c>
      <c r="P67" s="70">
        <f t="shared" si="7"/>
        <v>4.89</v>
      </c>
      <c r="Q67" s="73">
        <f t="shared" si="8"/>
        <v>3.09</v>
      </c>
      <c r="R67" s="74">
        <f t="shared" si="9"/>
        <v>3.6563636363636367</v>
      </c>
    </row>
    <row r="68" spans="1:18" ht="14.25">
      <c r="A68" s="59" t="s">
        <v>33</v>
      </c>
      <c r="B68" s="64" t="s">
        <v>32</v>
      </c>
      <c r="C68" s="61">
        <v>3.79</v>
      </c>
      <c r="D68" s="61">
        <v>3.99</v>
      </c>
      <c r="E68" s="61" t="s">
        <v>95</v>
      </c>
      <c r="F68" s="61">
        <v>3.69</v>
      </c>
      <c r="G68" s="62">
        <v>4.29</v>
      </c>
      <c r="H68" s="63">
        <v>4.69</v>
      </c>
      <c r="I68" s="63">
        <v>4.09</v>
      </c>
      <c r="J68" s="61">
        <v>3.99</v>
      </c>
      <c r="K68" s="63">
        <v>3.79</v>
      </c>
      <c r="L68" s="62">
        <v>3.79</v>
      </c>
      <c r="M68" s="61">
        <v>4.29</v>
      </c>
      <c r="N68" s="62" t="s">
        <v>95</v>
      </c>
      <c r="O68" s="62" t="s">
        <v>95</v>
      </c>
      <c r="P68" s="70">
        <f t="shared" si="7"/>
        <v>4.69</v>
      </c>
      <c r="Q68" s="73">
        <f t="shared" si="8"/>
        <v>3.69</v>
      </c>
      <c r="R68" s="74">
        <f t="shared" si="9"/>
        <v>4.04</v>
      </c>
    </row>
    <row r="69" spans="1:18" ht="14.25">
      <c r="A69" s="59" t="s">
        <v>96</v>
      </c>
      <c r="B69" s="64" t="s">
        <v>12</v>
      </c>
      <c r="C69" s="61">
        <v>2.39</v>
      </c>
      <c r="D69" s="61">
        <v>2.79</v>
      </c>
      <c r="E69" s="61">
        <v>2.15</v>
      </c>
      <c r="F69" s="61">
        <v>2.49</v>
      </c>
      <c r="G69" s="62">
        <v>2.59</v>
      </c>
      <c r="H69" s="63">
        <v>2.55</v>
      </c>
      <c r="I69" s="63">
        <v>2.45</v>
      </c>
      <c r="J69" s="61">
        <v>2.45</v>
      </c>
      <c r="K69" s="63">
        <v>2.59</v>
      </c>
      <c r="L69" s="62">
        <v>2.29</v>
      </c>
      <c r="M69" s="61">
        <v>2.49</v>
      </c>
      <c r="N69" s="62" t="s">
        <v>95</v>
      </c>
      <c r="O69" s="62" t="s">
        <v>95</v>
      </c>
      <c r="P69" s="70">
        <f t="shared" si="7"/>
        <v>2.79</v>
      </c>
      <c r="Q69" s="73">
        <f t="shared" si="8"/>
        <v>2.15</v>
      </c>
      <c r="R69" s="74">
        <f t="shared" si="9"/>
        <v>2.475454545454545</v>
      </c>
    </row>
    <row r="70" spans="1:18" ht="14.25">
      <c r="A70" s="75" t="s">
        <v>35</v>
      </c>
      <c r="B70" s="64" t="s">
        <v>12</v>
      </c>
      <c r="C70" s="61">
        <v>6.19</v>
      </c>
      <c r="D70" s="61">
        <v>5.89</v>
      </c>
      <c r="E70" s="61">
        <v>4.99</v>
      </c>
      <c r="F70" s="61">
        <v>3.49</v>
      </c>
      <c r="G70" s="62">
        <v>4.56</v>
      </c>
      <c r="H70" s="63">
        <v>5.99</v>
      </c>
      <c r="I70" s="63">
        <v>5.95</v>
      </c>
      <c r="J70" s="61">
        <v>5.99</v>
      </c>
      <c r="K70" s="63">
        <v>6.49</v>
      </c>
      <c r="L70" s="62">
        <v>7.69</v>
      </c>
      <c r="M70" s="61">
        <v>7.19</v>
      </c>
      <c r="N70" s="118">
        <v>3.99</v>
      </c>
      <c r="O70" s="118">
        <v>2.99</v>
      </c>
      <c r="P70" s="70">
        <f t="shared" si="7"/>
        <v>7.69</v>
      </c>
      <c r="Q70" s="73">
        <f t="shared" si="8"/>
        <v>3.49</v>
      </c>
      <c r="R70" s="74">
        <f t="shared" si="9"/>
        <v>5.856363636363636</v>
      </c>
    </row>
    <row r="71" spans="1:18" ht="14.25">
      <c r="A71" s="75" t="s">
        <v>36</v>
      </c>
      <c r="B71" s="64" t="s">
        <v>12</v>
      </c>
      <c r="C71" s="61" t="s">
        <v>95</v>
      </c>
      <c r="D71" s="61">
        <v>2.49</v>
      </c>
      <c r="E71" s="61">
        <v>3.99</v>
      </c>
      <c r="F71" s="61">
        <v>3.99</v>
      </c>
      <c r="G71" s="62" t="s">
        <v>95</v>
      </c>
      <c r="H71" s="63">
        <v>2.99</v>
      </c>
      <c r="I71" s="63">
        <v>2.19</v>
      </c>
      <c r="J71" s="61">
        <v>1.99</v>
      </c>
      <c r="K71" s="63">
        <v>2.99</v>
      </c>
      <c r="L71" s="62">
        <v>2.49</v>
      </c>
      <c r="M71" s="61">
        <v>3.99</v>
      </c>
      <c r="N71" s="118">
        <v>1.89</v>
      </c>
      <c r="O71" s="118">
        <v>1.59</v>
      </c>
      <c r="P71" s="70">
        <f t="shared" si="7"/>
        <v>3.99</v>
      </c>
      <c r="Q71" s="73">
        <f t="shared" si="8"/>
        <v>1.99</v>
      </c>
      <c r="R71" s="74">
        <f t="shared" si="9"/>
        <v>3.012222222222223</v>
      </c>
    </row>
    <row r="72" spans="1:18" ht="14.25">
      <c r="A72" s="75" t="s">
        <v>37</v>
      </c>
      <c r="B72" s="64" t="s">
        <v>12</v>
      </c>
      <c r="C72" s="61">
        <v>22.99</v>
      </c>
      <c r="D72" s="61">
        <v>25.59</v>
      </c>
      <c r="E72" s="61">
        <v>47.8</v>
      </c>
      <c r="F72" s="61">
        <v>18.9</v>
      </c>
      <c r="G72" s="62">
        <v>18.9</v>
      </c>
      <c r="H72" s="63">
        <v>2.49</v>
      </c>
      <c r="I72" s="63">
        <v>20.7</v>
      </c>
      <c r="J72" s="61">
        <v>19.9</v>
      </c>
      <c r="K72" s="63">
        <v>29.9</v>
      </c>
      <c r="L72" s="62">
        <v>24.9</v>
      </c>
      <c r="M72" s="61">
        <v>1.63</v>
      </c>
      <c r="N72" s="118">
        <v>29.99</v>
      </c>
      <c r="O72" s="118">
        <v>25.99</v>
      </c>
      <c r="P72" s="70">
        <f t="shared" si="7"/>
        <v>47.8</v>
      </c>
      <c r="Q72" s="73">
        <f t="shared" si="8"/>
        <v>1.63</v>
      </c>
      <c r="R72" s="74">
        <f t="shared" si="9"/>
        <v>21.245454545454546</v>
      </c>
    </row>
    <row r="73" spans="1:18" ht="14.25">
      <c r="A73" s="75" t="s">
        <v>38</v>
      </c>
      <c r="B73" s="64" t="s">
        <v>39</v>
      </c>
      <c r="C73" s="61">
        <v>7.79</v>
      </c>
      <c r="D73" s="61">
        <v>7.59</v>
      </c>
      <c r="E73" s="61">
        <v>7.99</v>
      </c>
      <c r="F73" s="61">
        <v>11.29</v>
      </c>
      <c r="G73" s="62">
        <v>7.99</v>
      </c>
      <c r="H73" s="63">
        <v>7.59</v>
      </c>
      <c r="I73" s="63">
        <v>6.75</v>
      </c>
      <c r="J73" s="61">
        <v>6.79</v>
      </c>
      <c r="K73" s="63">
        <v>7.99</v>
      </c>
      <c r="L73" s="62">
        <v>8.49</v>
      </c>
      <c r="M73" s="61">
        <v>9.79</v>
      </c>
      <c r="N73" s="118">
        <v>5.59</v>
      </c>
      <c r="O73" s="118">
        <v>5.39</v>
      </c>
      <c r="P73" s="70">
        <f t="shared" si="7"/>
        <v>11.29</v>
      </c>
      <c r="Q73" s="73">
        <f t="shared" si="8"/>
        <v>6.75</v>
      </c>
      <c r="R73" s="74">
        <f t="shared" si="9"/>
        <v>8.186363636363636</v>
      </c>
    </row>
    <row r="74" spans="1:18" ht="14.25">
      <c r="A74" s="75" t="s">
        <v>17</v>
      </c>
      <c r="B74" s="64" t="s">
        <v>12</v>
      </c>
      <c r="C74" s="61">
        <v>3.59</v>
      </c>
      <c r="D74" s="61">
        <v>3.99</v>
      </c>
      <c r="E74" s="61">
        <v>6.99</v>
      </c>
      <c r="F74" s="61">
        <v>3.99</v>
      </c>
      <c r="G74" s="62">
        <v>3.49</v>
      </c>
      <c r="H74" s="63">
        <v>4.49</v>
      </c>
      <c r="I74" s="63">
        <v>3.89</v>
      </c>
      <c r="J74" s="61">
        <v>2.99</v>
      </c>
      <c r="K74" s="63">
        <v>4.99</v>
      </c>
      <c r="L74" s="62">
        <v>4.49</v>
      </c>
      <c r="M74" s="61">
        <v>2.99</v>
      </c>
      <c r="N74" s="118">
        <v>2.99</v>
      </c>
      <c r="O74" s="118">
        <v>2.49</v>
      </c>
      <c r="P74" s="70">
        <f t="shared" si="7"/>
        <v>6.99</v>
      </c>
      <c r="Q74" s="73">
        <f t="shared" si="8"/>
        <v>2.99</v>
      </c>
      <c r="R74" s="74">
        <f t="shared" si="9"/>
        <v>4.171818181818183</v>
      </c>
    </row>
    <row r="75" spans="1:18" ht="14.25">
      <c r="A75" s="75" t="s">
        <v>40</v>
      </c>
      <c r="B75" s="64" t="s">
        <v>12</v>
      </c>
      <c r="C75" s="61">
        <v>1.89</v>
      </c>
      <c r="D75" s="61">
        <v>1.99</v>
      </c>
      <c r="E75" s="61">
        <v>3.69</v>
      </c>
      <c r="F75" s="61">
        <v>1.99</v>
      </c>
      <c r="G75" s="62">
        <v>1.39</v>
      </c>
      <c r="H75" s="63">
        <v>2.49</v>
      </c>
      <c r="I75" s="63">
        <v>1.99</v>
      </c>
      <c r="J75" s="61">
        <v>1.89</v>
      </c>
      <c r="K75" s="63">
        <v>2.79</v>
      </c>
      <c r="L75" s="62">
        <v>2.29</v>
      </c>
      <c r="M75" s="61">
        <v>2.49</v>
      </c>
      <c r="N75" s="118">
        <v>1.99</v>
      </c>
      <c r="O75" s="118">
        <v>1.79</v>
      </c>
      <c r="P75" s="70">
        <f t="shared" si="7"/>
        <v>3.69</v>
      </c>
      <c r="Q75" s="73">
        <f t="shared" si="8"/>
        <v>1.39</v>
      </c>
      <c r="R75" s="74">
        <f t="shared" si="9"/>
        <v>2.2627272727272727</v>
      </c>
    </row>
    <row r="76" spans="1:18" ht="14.25">
      <c r="A76" s="75" t="s">
        <v>41</v>
      </c>
      <c r="B76" s="64" t="s">
        <v>12</v>
      </c>
      <c r="C76" s="61">
        <v>2.99</v>
      </c>
      <c r="D76" s="61">
        <v>2.29</v>
      </c>
      <c r="E76" s="61">
        <v>8.99</v>
      </c>
      <c r="F76" s="61">
        <v>5.99</v>
      </c>
      <c r="G76" s="62">
        <v>1.49</v>
      </c>
      <c r="H76" s="63">
        <v>3.99</v>
      </c>
      <c r="I76" s="63">
        <v>2.99</v>
      </c>
      <c r="J76" s="61">
        <v>2.49</v>
      </c>
      <c r="K76" s="63">
        <v>3.99</v>
      </c>
      <c r="L76" s="62">
        <v>3.49</v>
      </c>
      <c r="M76" s="61">
        <v>7.79</v>
      </c>
      <c r="N76" s="118">
        <v>2.29</v>
      </c>
      <c r="O76" s="118">
        <v>2.19</v>
      </c>
      <c r="P76" s="70">
        <f t="shared" si="7"/>
        <v>8.99</v>
      </c>
      <c r="Q76" s="73">
        <f t="shared" si="8"/>
        <v>1.49</v>
      </c>
      <c r="R76" s="74">
        <f t="shared" si="9"/>
        <v>4.2263636363636365</v>
      </c>
    </row>
    <row r="77" spans="1:18" ht="14.25">
      <c r="A77" s="75" t="s">
        <v>42</v>
      </c>
      <c r="B77" s="64" t="s">
        <v>12</v>
      </c>
      <c r="C77" s="61" t="s">
        <v>95</v>
      </c>
      <c r="D77" s="61">
        <v>3.39</v>
      </c>
      <c r="E77" s="61">
        <v>6.79</v>
      </c>
      <c r="F77" s="61">
        <v>3.49</v>
      </c>
      <c r="G77" s="62">
        <v>3.99</v>
      </c>
      <c r="H77" s="63">
        <v>1.99</v>
      </c>
      <c r="I77" s="63">
        <v>3.95</v>
      </c>
      <c r="J77" s="61">
        <v>3.19</v>
      </c>
      <c r="K77" s="63">
        <v>4.19</v>
      </c>
      <c r="L77" s="62">
        <v>4.29</v>
      </c>
      <c r="M77" s="61">
        <v>2.95</v>
      </c>
      <c r="N77" s="118">
        <v>2.29</v>
      </c>
      <c r="O77" s="118">
        <v>2.39</v>
      </c>
      <c r="P77" s="70">
        <f t="shared" si="7"/>
        <v>6.79</v>
      </c>
      <c r="Q77" s="73">
        <f t="shared" si="8"/>
        <v>1.99</v>
      </c>
      <c r="R77" s="74">
        <f t="shared" si="9"/>
        <v>3.8220000000000005</v>
      </c>
    </row>
    <row r="78" spans="1:18" ht="14.25">
      <c r="A78" s="75" t="s">
        <v>43</v>
      </c>
      <c r="B78" s="64" t="s">
        <v>12</v>
      </c>
      <c r="C78" s="61">
        <v>31.99</v>
      </c>
      <c r="D78" s="61">
        <v>34.99</v>
      </c>
      <c r="E78" s="61" t="s">
        <v>95</v>
      </c>
      <c r="F78" s="61" t="s">
        <v>95</v>
      </c>
      <c r="G78" s="62">
        <v>31.96</v>
      </c>
      <c r="H78" s="63">
        <v>31.99</v>
      </c>
      <c r="I78" s="63">
        <v>39.8</v>
      </c>
      <c r="J78" s="61">
        <v>35.8</v>
      </c>
      <c r="K78" s="63">
        <v>39.9</v>
      </c>
      <c r="L78" s="62">
        <v>35.9</v>
      </c>
      <c r="M78" s="61">
        <v>51.99</v>
      </c>
      <c r="N78" s="118">
        <v>32.99</v>
      </c>
      <c r="O78" s="118">
        <v>29.99</v>
      </c>
      <c r="P78" s="70">
        <f t="shared" si="7"/>
        <v>51.99</v>
      </c>
      <c r="Q78" s="73">
        <f t="shared" si="8"/>
        <v>31.96</v>
      </c>
      <c r="R78" s="74">
        <f t="shared" si="9"/>
        <v>37.146666666666675</v>
      </c>
    </row>
    <row r="79" spans="1:18" ht="15">
      <c r="A79" s="76" t="s">
        <v>97</v>
      </c>
      <c r="B79" s="64" t="s">
        <v>12</v>
      </c>
      <c r="C79" s="61">
        <v>26.99</v>
      </c>
      <c r="D79" s="61">
        <v>28.99</v>
      </c>
      <c r="E79" s="61">
        <v>39.9</v>
      </c>
      <c r="F79" s="61">
        <v>42.99</v>
      </c>
      <c r="G79" s="62">
        <v>28.49</v>
      </c>
      <c r="H79" s="63">
        <v>25.99</v>
      </c>
      <c r="I79" s="63">
        <v>29.9</v>
      </c>
      <c r="J79" s="61">
        <v>22.9</v>
      </c>
      <c r="K79" s="63">
        <v>24.19</v>
      </c>
      <c r="L79" s="62">
        <v>24.19</v>
      </c>
      <c r="M79" s="61">
        <v>38.99</v>
      </c>
      <c r="N79" s="119">
        <v>28.9</v>
      </c>
      <c r="O79" s="119">
        <v>25.5</v>
      </c>
      <c r="P79" s="70">
        <f t="shared" si="7"/>
        <v>42.99</v>
      </c>
      <c r="Q79" s="73">
        <f t="shared" si="8"/>
        <v>22.9</v>
      </c>
      <c r="R79" s="74">
        <f t="shared" si="9"/>
        <v>30.320000000000004</v>
      </c>
    </row>
    <row r="80" spans="1:18" ht="15">
      <c r="A80" s="76" t="s">
        <v>98</v>
      </c>
      <c r="B80" s="64" t="s">
        <v>12</v>
      </c>
      <c r="C80" s="61">
        <v>19.78</v>
      </c>
      <c r="D80" s="61">
        <v>22.89</v>
      </c>
      <c r="E80" s="61" t="s">
        <v>95</v>
      </c>
      <c r="F80" s="61">
        <v>22.99</v>
      </c>
      <c r="G80" s="62">
        <v>21.96</v>
      </c>
      <c r="H80" s="63">
        <v>24.99</v>
      </c>
      <c r="I80" s="63">
        <v>25.9</v>
      </c>
      <c r="J80" s="61">
        <v>28</v>
      </c>
      <c r="K80" s="63">
        <v>22.49</v>
      </c>
      <c r="L80" s="62">
        <v>16.99</v>
      </c>
      <c r="M80" s="61">
        <v>25.5</v>
      </c>
      <c r="N80" s="118">
        <v>22.99</v>
      </c>
      <c r="O80" s="119">
        <v>23.9</v>
      </c>
      <c r="P80" s="70">
        <f t="shared" si="7"/>
        <v>28</v>
      </c>
      <c r="Q80" s="73">
        <f t="shared" si="8"/>
        <v>16.99</v>
      </c>
      <c r="R80" s="74">
        <f t="shared" si="9"/>
        <v>23.149</v>
      </c>
    </row>
    <row r="81" spans="1:18" ht="14.25">
      <c r="A81" s="75" t="s">
        <v>46</v>
      </c>
      <c r="B81" s="64" t="s">
        <v>12</v>
      </c>
      <c r="C81" s="61">
        <v>12.99</v>
      </c>
      <c r="D81" s="61">
        <v>12.99</v>
      </c>
      <c r="E81" s="61">
        <v>13.9</v>
      </c>
      <c r="F81" s="61">
        <v>11.99</v>
      </c>
      <c r="G81" s="62">
        <v>10.96</v>
      </c>
      <c r="H81" s="63">
        <v>12.99</v>
      </c>
      <c r="I81" s="63">
        <v>10.9</v>
      </c>
      <c r="J81" s="61">
        <v>9.98</v>
      </c>
      <c r="K81" s="63">
        <v>11.49</v>
      </c>
      <c r="L81" s="62">
        <v>11.99</v>
      </c>
      <c r="M81" s="61">
        <v>14.5</v>
      </c>
      <c r="N81" s="118">
        <v>9.99</v>
      </c>
      <c r="O81" s="118">
        <v>9.99</v>
      </c>
      <c r="P81" s="70">
        <f t="shared" si="7"/>
        <v>14.5</v>
      </c>
      <c r="Q81" s="73">
        <f t="shared" si="8"/>
        <v>9.98</v>
      </c>
      <c r="R81" s="74">
        <f t="shared" si="9"/>
        <v>12.243636363636364</v>
      </c>
    </row>
    <row r="82" spans="1:18" ht="14.25">
      <c r="A82" s="75" t="s">
        <v>47</v>
      </c>
      <c r="B82" s="64" t="s">
        <v>12</v>
      </c>
      <c r="C82" s="61">
        <v>9.49</v>
      </c>
      <c r="D82" s="61" t="s">
        <v>95</v>
      </c>
      <c r="E82" s="61">
        <v>14.99</v>
      </c>
      <c r="F82" s="61">
        <v>10.99</v>
      </c>
      <c r="G82" s="62">
        <v>10.99</v>
      </c>
      <c r="H82" s="63">
        <v>10.99</v>
      </c>
      <c r="I82" s="63">
        <v>10.96</v>
      </c>
      <c r="J82" s="61">
        <v>8.98</v>
      </c>
      <c r="K82" s="63">
        <v>8.49</v>
      </c>
      <c r="L82" s="62">
        <v>11.99</v>
      </c>
      <c r="M82" s="61">
        <v>10.99</v>
      </c>
      <c r="N82" s="62" t="s">
        <v>95</v>
      </c>
      <c r="O82" s="62" t="s">
        <v>95</v>
      </c>
      <c r="P82" s="70">
        <f t="shared" si="7"/>
        <v>14.99</v>
      </c>
      <c r="Q82" s="73">
        <f t="shared" si="8"/>
        <v>8.49</v>
      </c>
      <c r="R82" s="74">
        <f t="shared" si="9"/>
        <v>10.886</v>
      </c>
    </row>
    <row r="83" spans="1:18" ht="14.25">
      <c r="A83" s="59" t="s">
        <v>13</v>
      </c>
      <c r="B83" s="64" t="s">
        <v>12</v>
      </c>
      <c r="C83" s="61">
        <v>6.29</v>
      </c>
      <c r="D83" s="61">
        <v>6.99</v>
      </c>
      <c r="E83" s="61">
        <v>16.9</v>
      </c>
      <c r="F83" s="61">
        <v>17.9</v>
      </c>
      <c r="G83" s="62">
        <v>8.99</v>
      </c>
      <c r="H83" s="63">
        <v>8.99</v>
      </c>
      <c r="I83" s="63" t="s">
        <v>95</v>
      </c>
      <c r="J83" s="61" t="s">
        <v>95</v>
      </c>
      <c r="K83" s="63">
        <v>8.99</v>
      </c>
      <c r="L83" s="62">
        <v>8.98</v>
      </c>
      <c r="M83" s="61">
        <v>14.45</v>
      </c>
      <c r="N83" s="62" t="s">
        <v>95</v>
      </c>
      <c r="O83" s="62" t="s">
        <v>95</v>
      </c>
      <c r="P83" s="70">
        <f t="shared" si="7"/>
        <v>17.9</v>
      </c>
      <c r="Q83" s="73">
        <f t="shared" si="8"/>
        <v>6.29</v>
      </c>
      <c r="R83" s="74">
        <f t="shared" si="9"/>
        <v>10.942222222222222</v>
      </c>
    </row>
    <row r="84" spans="1:18" ht="14.25">
      <c r="A84" s="59" t="s">
        <v>48</v>
      </c>
      <c r="B84" s="64" t="s">
        <v>26</v>
      </c>
      <c r="C84" s="61">
        <v>2.99</v>
      </c>
      <c r="D84" s="61">
        <v>4.49</v>
      </c>
      <c r="E84" s="61">
        <v>5.99</v>
      </c>
      <c r="F84" s="61">
        <v>5.89</v>
      </c>
      <c r="G84" s="62">
        <v>4.15</v>
      </c>
      <c r="H84" s="63">
        <v>7.49</v>
      </c>
      <c r="I84" s="63">
        <v>2.95</v>
      </c>
      <c r="J84" s="61">
        <v>2.59</v>
      </c>
      <c r="K84" s="63">
        <v>4.19</v>
      </c>
      <c r="L84" s="62">
        <v>4.35</v>
      </c>
      <c r="M84" s="61">
        <v>6.89</v>
      </c>
      <c r="N84" s="62" t="s">
        <v>95</v>
      </c>
      <c r="O84" s="62" t="s">
        <v>95</v>
      </c>
      <c r="P84" s="70">
        <f t="shared" si="7"/>
        <v>7.49</v>
      </c>
      <c r="Q84" s="73">
        <f t="shared" si="8"/>
        <v>2.59</v>
      </c>
      <c r="R84" s="74">
        <f t="shared" si="9"/>
        <v>4.7245454545454555</v>
      </c>
    </row>
    <row r="85" spans="1:18" ht="12.75">
      <c r="A85" s="77" t="s">
        <v>49</v>
      </c>
      <c r="B85" s="78"/>
      <c r="C85" s="79">
        <f aca="true" t="shared" si="10" ref="C85:M85">SUM(C57:C84)</f>
        <v>207.54000000000005</v>
      </c>
      <c r="D85" s="79">
        <f t="shared" si="10"/>
        <v>216.53000000000003</v>
      </c>
      <c r="E85" s="79">
        <f t="shared" si="10"/>
        <v>243.31000000000003</v>
      </c>
      <c r="F85" s="79">
        <f>SUM(F57:F84)</f>
        <v>221.83</v>
      </c>
      <c r="G85" s="79">
        <f t="shared" si="10"/>
        <v>211.02000000000004</v>
      </c>
      <c r="H85" s="79">
        <f t="shared" si="10"/>
        <v>211.3</v>
      </c>
      <c r="I85" s="79">
        <f t="shared" si="10"/>
        <v>219.09000000000003</v>
      </c>
      <c r="J85" s="79">
        <f t="shared" si="10"/>
        <v>203.45</v>
      </c>
      <c r="K85" s="79">
        <f t="shared" si="10"/>
        <v>232.44000000000003</v>
      </c>
      <c r="L85" s="79">
        <f t="shared" si="10"/>
        <v>224.89</v>
      </c>
      <c r="M85" s="79">
        <f t="shared" si="10"/>
        <v>260.06</v>
      </c>
      <c r="N85" s="79">
        <f>SUM(N57:N84)</f>
        <v>145.89000000000001</v>
      </c>
      <c r="O85" s="79">
        <f>SUM(O57:O84)</f>
        <v>134.20000000000002</v>
      </c>
      <c r="P85" s="120"/>
      <c r="Q85" s="69"/>
      <c r="R85" s="69"/>
    </row>
    <row r="86" spans="1:18" ht="26.25" customHeight="1">
      <c r="A86" s="80" t="s">
        <v>50</v>
      </c>
      <c r="B86" s="81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121"/>
      <c r="O86" s="121"/>
      <c r="P86" s="120"/>
      <c r="Q86" s="69"/>
      <c r="R86" s="69"/>
    </row>
    <row r="87" spans="1:18" ht="14.25">
      <c r="A87" s="59" t="s">
        <v>23</v>
      </c>
      <c r="B87" s="83" t="s">
        <v>26</v>
      </c>
      <c r="C87" s="62">
        <v>2.89</v>
      </c>
      <c r="D87" s="61">
        <v>2.89</v>
      </c>
      <c r="E87" s="61">
        <v>3.55</v>
      </c>
      <c r="F87" s="61">
        <v>3.49</v>
      </c>
      <c r="G87" s="61">
        <v>2.39</v>
      </c>
      <c r="H87" s="63">
        <v>2.99</v>
      </c>
      <c r="I87" s="63">
        <v>2.59</v>
      </c>
      <c r="J87" s="61">
        <v>1.6</v>
      </c>
      <c r="K87" s="63">
        <v>2.89</v>
      </c>
      <c r="L87" s="61">
        <v>1.89</v>
      </c>
      <c r="M87" s="61">
        <v>2.79</v>
      </c>
      <c r="N87" s="62" t="s">
        <v>95</v>
      </c>
      <c r="O87" s="62" t="s">
        <v>95</v>
      </c>
      <c r="P87" s="70">
        <f>MAX(C87,D87,E87,F87,G87,H87,I87,J87,K87,L87,M87)</f>
        <v>3.55</v>
      </c>
      <c r="Q87" s="73">
        <f>MIN(C87,D87,E87,F87,G87,H87,I87,J87,K87,L87,M87)</f>
        <v>1.6</v>
      </c>
      <c r="R87" s="74">
        <f>AVERAGE(C87:M87)</f>
        <v>2.723636363636364</v>
      </c>
    </row>
    <row r="88" spans="1:18" ht="14.25">
      <c r="A88" s="59" t="s">
        <v>51</v>
      </c>
      <c r="B88" s="64" t="s">
        <v>52</v>
      </c>
      <c r="C88" s="62">
        <v>5.89</v>
      </c>
      <c r="D88" s="61">
        <v>6.49</v>
      </c>
      <c r="E88" s="61">
        <v>9.79</v>
      </c>
      <c r="F88" s="61">
        <v>8.69</v>
      </c>
      <c r="G88" s="61">
        <v>6.99</v>
      </c>
      <c r="H88" s="63">
        <v>7.99</v>
      </c>
      <c r="I88" s="63">
        <v>6.39</v>
      </c>
      <c r="J88" s="61">
        <v>5.99</v>
      </c>
      <c r="K88" s="63">
        <v>6.99</v>
      </c>
      <c r="L88" s="61">
        <v>7.99</v>
      </c>
      <c r="M88" s="61">
        <v>8.99</v>
      </c>
      <c r="N88" s="62" t="s">
        <v>95</v>
      </c>
      <c r="O88" s="62" t="s">
        <v>95</v>
      </c>
      <c r="P88" s="70">
        <f>MAX(C88,D88,E88,F88,G88,H88,I88,J88,K88,L88,M88)</f>
        <v>9.79</v>
      </c>
      <c r="Q88" s="73">
        <f>MIN(C88,D88,E88,F88,G88,H88,I88,J88,K88,L88,M88)</f>
        <v>5.89</v>
      </c>
      <c r="R88" s="74">
        <f>AVERAGE(C88:M88)</f>
        <v>7.471818181818182</v>
      </c>
    </row>
    <row r="89" spans="1:18" ht="14.25">
      <c r="A89" s="59" t="s">
        <v>53</v>
      </c>
      <c r="B89" s="64" t="s">
        <v>54</v>
      </c>
      <c r="C89" s="62">
        <v>1.29</v>
      </c>
      <c r="D89" s="61">
        <v>1.25</v>
      </c>
      <c r="E89" s="61">
        <v>1.55</v>
      </c>
      <c r="F89" s="84">
        <v>2.05</v>
      </c>
      <c r="G89" s="61">
        <v>1.36</v>
      </c>
      <c r="H89" s="63">
        <v>1.49</v>
      </c>
      <c r="I89" s="63">
        <v>1.35</v>
      </c>
      <c r="J89" s="61">
        <v>1.16</v>
      </c>
      <c r="K89" s="63">
        <v>1.59</v>
      </c>
      <c r="L89" s="61">
        <v>1.79</v>
      </c>
      <c r="M89" s="61">
        <v>1.79</v>
      </c>
      <c r="N89" s="62" t="s">
        <v>95</v>
      </c>
      <c r="O89" s="62" t="s">
        <v>95</v>
      </c>
      <c r="P89" s="70">
        <f>MAX(C89,D89,E89,F89,G89,H89,I89,J89,K89,L89,M89)</f>
        <v>2.05</v>
      </c>
      <c r="Q89" s="73">
        <f>MIN(C89,D89,E89,F89,G89,H89,I89,J89,K89,L89,M89)</f>
        <v>1.16</v>
      </c>
      <c r="R89" s="74">
        <f>AVERAGE(C89:M89)</f>
        <v>1.5154545454545454</v>
      </c>
    </row>
    <row r="90" spans="1:18" ht="14.25">
      <c r="A90" s="59" t="s">
        <v>15</v>
      </c>
      <c r="B90" s="64" t="s">
        <v>55</v>
      </c>
      <c r="C90" s="62">
        <v>1.28</v>
      </c>
      <c r="D90" s="61">
        <v>1.49</v>
      </c>
      <c r="E90" s="61" t="s">
        <v>95</v>
      </c>
      <c r="F90" s="61">
        <v>1.65</v>
      </c>
      <c r="G90" s="61" t="s">
        <v>95</v>
      </c>
      <c r="H90" s="63">
        <v>1.65</v>
      </c>
      <c r="I90" s="63">
        <v>1.29</v>
      </c>
      <c r="J90" s="61">
        <v>1.79</v>
      </c>
      <c r="K90" s="63">
        <v>2.19</v>
      </c>
      <c r="L90" s="61">
        <v>2.29</v>
      </c>
      <c r="M90" s="61">
        <v>1.29</v>
      </c>
      <c r="N90" s="62" t="s">
        <v>95</v>
      </c>
      <c r="O90" s="62" t="s">
        <v>95</v>
      </c>
      <c r="P90" s="70">
        <f>MAX(C90,D90,E90,F90,G90,H90,I90,J90,K90,L90,M90)</f>
        <v>2.29</v>
      </c>
      <c r="Q90" s="73">
        <f>MIN(C90,D90,E90,F90,G90,H90,I90,J90,K90,L90,M90)</f>
        <v>1.28</v>
      </c>
      <c r="R90" s="74">
        <f>AVERAGE(C90:M90)</f>
        <v>1.6577777777777776</v>
      </c>
    </row>
    <row r="91" spans="1:18" ht="12.75">
      <c r="A91" s="77" t="s">
        <v>99</v>
      </c>
      <c r="B91" s="85"/>
      <c r="C91" s="79">
        <f aca="true" t="shared" si="11" ref="C91:M91">SUM(C87:C90)</f>
        <v>11.35</v>
      </c>
      <c r="D91" s="79">
        <f t="shared" si="11"/>
        <v>12.120000000000001</v>
      </c>
      <c r="E91" s="79">
        <f t="shared" si="11"/>
        <v>14.89</v>
      </c>
      <c r="F91" s="79">
        <f t="shared" si="11"/>
        <v>15.88</v>
      </c>
      <c r="G91" s="79">
        <f t="shared" si="11"/>
        <v>10.74</v>
      </c>
      <c r="H91" s="79">
        <f t="shared" si="11"/>
        <v>14.120000000000001</v>
      </c>
      <c r="I91" s="79">
        <f t="shared" si="11"/>
        <v>11.620000000000001</v>
      </c>
      <c r="J91" s="79">
        <f t="shared" si="11"/>
        <v>10.54</v>
      </c>
      <c r="K91" s="79">
        <f>SUM(K87,K90)</f>
        <v>5.08</v>
      </c>
      <c r="L91" s="79">
        <f t="shared" si="11"/>
        <v>13.96</v>
      </c>
      <c r="M91" s="79">
        <f t="shared" si="11"/>
        <v>14.86</v>
      </c>
      <c r="N91" s="79">
        <f>SUM(N87:N90)</f>
        <v>0</v>
      </c>
      <c r="O91" s="79">
        <f>SUM(O87:O90)</f>
        <v>0</v>
      </c>
      <c r="P91" s="120"/>
      <c r="Q91" s="69"/>
      <c r="R91" s="69"/>
    </row>
    <row r="92" spans="1:18" ht="28.5" customHeight="1">
      <c r="A92" s="80" t="s">
        <v>57</v>
      </c>
      <c r="B92" s="86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121"/>
      <c r="O92" s="121"/>
      <c r="P92" s="120"/>
      <c r="Q92" s="69"/>
      <c r="R92" s="69"/>
    </row>
    <row r="93" spans="1:18" ht="14.25">
      <c r="A93" s="59" t="s">
        <v>100</v>
      </c>
      <c r="B93" s="83" t="s">
        <v>59</v>
      </c>
      <c r="C93" s="62">
        <v>1.98</v>
      </c>
      <c r="D93" s="61">
        <v>1.99</v>
      </c>
      <c r="E93" s="61" t="s">
        <v>95</v>
      </c>
      <c r="F93" s="61">
        <v>5.79</v>
      </c>
      <c r="G93" s="61">
        <v>3.56</v>
      </c>
      <c r="H93" s="62">
        <v>1.75</v>
      </c>
      <c r="I93" s="63">
        <v>1.68</v>
      </c>
      <c r="J93" s="61">
        <v>1.8</v>
      </c>
      <c r="K93" s="63">
        <v>2.09</v>
      </c>
      <c r="L93" s="61">
        <v>4.39</v>
      </c>
      <c r="M93" s="61">
        <v>6.99</v>
      </c>
      <c r="N93" s="62" t="s">
        <v>95</v>
      </c>
      <c r="O93" s="62" t="s">
        <v>95</v>
      </c>
      <c r="P93" s="122">
        <f>MAX(C93,D93,E93,F93,G93,H93,I93,J93,K93,L93,M93)</f>
        <v>6.99</v>
      </c>
      <c r="Q93" s="73">
        <f>MIN(C93,D93,E93,F93,G93,H93,I93,J93,K93,L93,M93)</f>
        <v>1.68</v>
      </c>
      <c r="R93" s="74">
        <f>AVERAGE(C93:M93)</f>
        <v>3.2020000000000004</v>
      </c>
    </row>
    <row r="94" spans="1:18" ht="14.25">
      <c r="A94" s="59" t="s">
        <v>60</v>
      </c>
      <c r="B94" s="64" t="s">
        <v>61</v>
      </c>
      <c r="C94" s="62">
        <v>2.589</v>
      </c>
      <c r="D94" s="61">
        <v>3.69</v>
      </c>
      <c r="E94" s="61">
        <v>3.69</v>
      </c>
      <c r="F94" s="61">
        <v>3.65</v>
      </c>
      <c r="G94" s="61">
        <v>3.96</v>
      </c>
      <c r="H94" s="62">
        <v>3.29</v>
      </c>
      <c r="I94" s="63">
        <v>2.99</v>
      </c>
      <c r="J94" s="61">
        <v>2.59</v>
      </c>
      <c r="K94" s="63">
        <v>2.99</v>
      </c>
      <c r="L94" s="61">
        <v>3.79</v>
      </c>
      <c r="M94" s="61">
        <v>3.19</v>
      </c>
      <c r="N94" s="62" t="s">
        <v>95</v>
      </c>
      <c r="O94" s="62" t="s">
        <v>95</v>
      </c>
      <c r="P94" s="122">
        <f>MAX(C94,D94,E94,F94,G94,H94,I94,J94,K94,L94,M94)</f>
        <v>3.96</v>
      </c>
      <c r="Q94" s="73">
        <f>MIN(C94,D94,E94,F94,G94,H94,I94,J94,K94,L94,M94)</f>
        <v>2.589</v>
      </c>
      <c r="R94" s="74">
        <f>AVERAGE(C94:M94)</f>
        <v>3.3108181818181817</v>
      </c>
    </row>
    <row r="95" spans="1:18" ht="14.25">
      <c r="A95" s="59" t="s">
        <v>62</v>
      </c>
      <c r="B95" s="64" t="s">
        <v>63</v>
      </c>
      <c r="C95" s="62">
        <v>0.99</v>
      </c>
      <c r="D95" s="61">
        <v>1.09</v>
      </c>
      <c r="E95" s="61">
        <v>2.19</v>
      </c>
      <c r="F95" s="61">
        <v>0.83</v>
      </c>
      <c r="G95" s="61">
        <v>0.96</v>
      </c>
      <c r="H95" s="62">
        <v>1.75</v>
      </c>
      <c r="I95" s="63">
        <v>1.25</v>
      </c>
      <c r="J95" s="61">
        <v>0.85</v>
      </c>
      <c r="K95" s="63">
        <v>1.69</v>
      </c>
      <c r="L95" s="61">
        <v>1.49</v>
      </c>
      <c r="M95" s="61">
        <v>1.59</v>
      </c>
      <c r="N95" s="62" t="s">
        <v>95</v>
      </c>
      <c r="O95" s="62" t="s">
        <v>95</v>
      </c>
      <c r="P95" s="122">
        <f>MAX(C95,D95,E95,F95,G95,H95,I95,J95,K95,L95,M95)</f>
        <v>2.19</v>
      </c>
      <c r="Q95" s="73">
        <f>MIN(C95,D95,E95,F95,G95,H95,I95,J95,K95,L95,M95)</f>
        <v>0.83</v>
      </c>
      <c r="R95" s="74">
        <f>AVERAGE(C95:M95)</f>
        <v>1.3345454545454543</v>
      </c>
    </row>
    <row r="96" spans="1:18" ht="14.25">
      <c r="A96" s="59" t="s">
        <v>101</v>
      </c>
      <c r="B96" s="64" t="s">
        <v>65</v>
      </c>
      <c r="C96" s="62">
        <v>1.48</v>
      </c>
      <c r="D96" s="61">
        <v>3.39</v>
      </c>
      <c r="E96" s="61">
        <v>4.39</v>
      </c>
      <c r="F96" s="61">
        <v>3.69</v>
      </c>
      <c r="G96" s="61">
        <v>1.95</v>
      </c>
      <c r="H96" s="62">
        <v>4.49</v>
      </c>
      <c r="I96" s="63">
        <v>3.49</v>
      </c>
      <c r="J96" s="61">
        <v>2.39</v>
      </c>
      <c r="K96" s="63">
        <v>1.39</v>
      </c>
      <c r="L96" s="61">
        <v>1.99</v>
      </c>
      <c r="M96" s="61" t="s">
        <v>95</v>
      </c>
      <c r="N96" s="62" t="s">
        <v>95</v>
      </c>
      <c r="O96" s="62" t="s">
        <v>95</v>
      </c>
      <c r="P96" s="122">
        <f>MAX(C96,D96,E96,F96,G96,H96,I96,J96,K96,L96,M96)</f>
        <v>4.49</v>
      </c>
      <c r="Q96" s="73">
        <f>MIN(C96,D96,E96,F96,G96,H96,I96,J96,K96,L96,M96)</f>
        <v>1.39</v>
      </c>
      <c r="R96" s="74">
        <f>AVERAGE(C96:M96)</f>
        <v>2.865</v>
      </c>
    </row>
    <row r="97" spans="1:15" ht="12.75">
      <c r="A97" s="77" t="s">
        <v>66</v>
      </c>
      <c r="B97" s="87"/>
      <c r="C97" s="79">
        <f aca="true" t="shared" si="12" ref="C97:M97">SUM(C93:C96)</f>
        <v>7.039</v>
      </c>
      <c r="D97" s="79">
        <f t="shared" si="12"/>
        <v>10.16</v>
      </c>
      <c r="E97" s="79">
        <f t="shared" si="12"/>
        <v>10.27</v>
      </c>
      <c r="F97" s="79">
        <f t="shared" si="12"/>
        <v>13.959999999999999</v>
      </c>
      <c r="G97" s="79">
        <f t="shared" si="12"/>
        <v>10.43</v>
      </c>
      <c r="H97" s="79">
        <f t="shared" si="12"/>
        <v>11.280000000000001</v>
      </c>
      <c r="I97" s="79">
        <f t="shared" si="12"/>
        <v>9.41</v>
      </c>
      <c r="J97" s="79">
        <f t="shared" si="12"/>
        <v>7.629999999999999</v>
      </c>
      <c r="K97" s="123">
        <f t="shared" si="12"/>
        <v>8.16</v>
      </c>
      <c r="L97" s="123">
        <f t="shared" si="12"/>
        <v>11.66</v>
      </c>
      <c r="M97" s="123">
        <f t="shared" si="12"/>
        <v>11.77</v>
      </c>
      <c r="N97" s="123">
        <f>SUM(N93:N96)</f>
        <v>0</v>
      </c>
      <c r="O97" s="123">
        <f>SUM(O93:O96)</f>
        <v>0</v>
      </c>
    </row>
    <row r="98" spans="1:15" ht="13.5" customHeight="1">
      <c r="A98" s="88" t="s">
        <v>102</v>
      </c>
      <c r="B98" s="88"/>
      <c r="C98" s="89">
        <f aca="true" t="shared" si="13" ref="C98:M98">C85+C91+C97</f>
        <v>225.92900000000003</v>
      </c>
      <c r="D98" s="89">
        <f t="shared" si="13"/>
        <v>238.81000000000003</v>
      </c>
      <c r="E98" s="89">
        <f t="shared" si="13"/>
        <v>268.47</v>
      </c>
      <c r="F98" s="89">
        <f t="shared" si="13"/>
        <v>251.67000000000002</v>
      </c>
      <c r="G98" s="89">
        <f t="shared" si="13"/>
        <v>232.19000000000005</v>
      </c>
      <c r="H98" s="89">
        <f t="shared" si="13"/>
        <v>236.70000000000002</v>
      </c>
      <c r="I98" s="89">
        <f t="shared" si="13"/>
        <v>240.12000000000003</v>
      </c>
      <c r="J98" s="89">
        <f t="shared" si="13"/>
        <v>221.61999999999998</v>
      </c>
      <c r="K98" s="89">
        <f t="shared" si="13"/>
        <v>245.68000000000004</v>
      </c>
      <c r="L98" s="89">
        <f t="shared" si="13"/>
        <v>250.51</v>
      </c>
      <c r="M98" s="89">
        <f t="shared" si="13"/>
        <v>286.69</v>
      </c>
      <c r="N98" s="89">
        <f>N85+N91+N97</f>
        <v>145.89000000000001</v>
      </c>
      <c r="O98" s="89">
        <f>O85+O91+O97</f>
        <v>134.20000000000002</v>
      </c>
    </row>
    <row r="99" spans="1:10" ht="12.75">
      <c r="A99" s="21"/>
      <c r="B99" s="21"/>
      <c r="C99" s="21"/>
      <c r="D99" s="21"/>
      <c r="E99" s="21"/>
      <c r="F99" s="21"/>
      <c r="G99" s="21"/>
      <c r="H99" s="21"/>
      <c r="I99" s="21"/>
      <c r="J99" s="21"/>
    </row>
    <row r="100" spans="1:10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</row>
    <row r="101" spans="1:10" ht="34.5" customHeight="1">
      <c r="A101" s="4" t="s">
        <v>103</v>
      </c>
      <c r="B101" s="4"/>
      <c r="C101" s="4"/>
      <c r="D101" s="4"/>
      <c r="E101" s="4"/>
      <c r="F101" s="4"/>
      <c r="G101" s="4"/>
      <c r="H101" s="4"/>
      <c r="I101" s="4"/>
      <c r="J101" s="21"/>
    </row>
    <row r="102" spans="1:10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</row>
    <row r="103" spans="1:10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</row>
    <row r="104" spans="1:10" ht="34.5" customHeight="1">
      <c r="A104" s="90" t="s">
        <v>104</v>
      </c>
      <c r="B104" s="90"/>
      <c r="C104" s="90"/>
      <c r="D104" s="90"/>
      <c r="E104" s="21"/>
      <c r="F104" s="91" t="s">
        <v>105</v>
      </c>
      <c r="G104" s="91"/>
      <c r="H104" s="91"/>
      <c r="I104" s="91"/>
      <c r="J104" s="21"/>
    </row>
    <row r="105" spans="1:10" ht="83.25" customHeight="1">
      <c r="A105" s="90"/>
      <c r="B105" s="90"/>
      <c r="C105" s="90"/>
      <c r="D105" s="90"/>
      <c r="E105" s="21"/>
      <c r="F105" s="92" t="s">
        <v>106</v>
      </c>
      <c r="G105" s="92" t="s">
        <v>107</v>
      </c>
      <c r="H105" s="92" t="s">
        <v>108</v>
      </c>
      <c r="I105" s="124" t="s">
        <v>109</v>
      </c>
      <c r="J105" s="21"/>
    </row>
    <row r="106" spans="1:10" ht="19.5" customHeight="1">
      <c r="A106" s="93" t="s">
        <v>110</v>
      </c>
      <c r="B106" s="94">
        <v>44409</v>
      </c>
      <c r="C106" s="94">
        <v>44440</v>
      </c>
      <c r="D106" s="95" t="s">
        <v>111</v>
      </c>
      <c r="E106" s="21"/>
      <c r="F106" s="96">
        <f>TRANSPOSE(B143)</f>
        <v>279.255</v>
      </c>
      <c r="G106" s="97">
        <f>(C143-B143)/B143</f>
        <v>0.005638215967484917</v>
      </c>
      <c r="H106" s="98">
        <v>232.61</v>
      </c>
      <c r="I106" s="125">
        <f>(C143-H106)/H106</f>
        <v>0.2072976226301534</v>
      </c>
      <c r="J106" s="21"/>
    </row>
    <row r="107" spans="1:10" ht="14.25">
      <c r="A107" s="99" t="s">
        <v>11</v>
      </c>
      <c r="B107" s="100">
        <v>4.24</v>
      </c>
      <c r="C107" s="101">
        <f aca="true" t="shared" si="14" ref="C107:C134">TRANSPOSE(F5)</f>
        <v>4.32</v>
      </c>
      <c r="D107" s="102">
        <f aca="true" t="shared" si="15" ref="D107:D143">(C107-B107)/B107</f>
        <v>0.018867924528301903</v>
      </c>
      <c r="E107" s="21"/>
      <c r="F107" s="103"/>
      <c r="G107" s="104" t="s">
        <v>112</v>
      </c>
      <c r="H107" s="105"/>
      <c r="I107" s="126" t="s">
        <v>112</v>
      </c>
      <c r="J107" s="21"/>
    </row>
    <row r="108" spans="1:10" ht="14.25">
      <c r="A108" s="99" t="s">
        <v>14</v>
      </c>
      <c r="B108" s="100">
        <v>6.935</v>
      </c>
      <c r="C108" s="101">
        <f t="shared" si="14"/>
        <v>6.79</v>
      </c>
      <c r="D108" s="102">
        <f t="shared" si="15"/>
        <v>-0.02090843547224219</v>
      </c>
      <c r="E108" s="21"/>
      <c r="F108" s="21"/>
      <c r="G108" s="106"/>
      <c r="H108" s="21"/>
      <c r="I108" s="127"/>
      <c r="J108" s="21"/>
    </row>
    <row r="109" spans="1:9" ht="41.25" customHeight="1">
      <c r="A109" s="99" t="s">
        <v>16</v>
      </c>
      <c r="B109" s="100">
        <v>3.42</v>
      </c>
      <c r="C109" s="101">
        <f t="shared" si="14"/>
        <v>3.54</v>
      </c>
      <c r="D109" s="102">
        <f t="shared" si="15"/>
        <v>0.03508771929824565</v>
      </c>
      <c r="E109" s="21"/>
      <c r="H109" s="90" t="s">
        <v>113</v>
      </c>
      <c r="I109" s="90"/>
    </row>
    <row r="110" spans="1:9" ht="48.75" customHeight="1">
      <c r="A110" s="99" t="s">
        <v>18</v>
      </c>
      <c r="B110" s="100">
        <v>4.99</v>
      </c>
      <c r="C110" s="101">
        <f t="shared" si="14"/>
        <v>5.390000000000001</v>
      </c>
      <c r="D110" s="102">
        <f t="shared" si="15"/>
        <v>0.08016032064128263</v>
      </c>
      <c r="E110" s="21"/>
      <c r="H110" s="107" t="s">
        <v>114</v>
      </c>
      <c r="I110" s="107" t="s">
        <v>115</v>
      </c>
    </row>
    <row r="111" spans="1:9" ht="12.75">
      <c r="A111" s="99" t="s">
        <v>21</v>
      </c>
      <c r="B111" s="100">
        <v>5.67</v>
      </c>
      <c r="C111" s="101">
        <f t="shared" si="14"/>
        <v>5.59</v>
      </c>
      <c r="D111" s="102">
        <f t="shared" si="15"/>
        <v>-0.014109347442680789</v>
      </c>
      <c r="E111" s="21"/>
      <c r="H111" s="108">
        <f>MAX(D107:D142)</f>
        <v>0.17484215638659534</v>
      </c>
      <c r="I111" s="128">
        <f>MIN(D107:D142)</f>
        <v>-0.2782440284054229</v>
      </c>
    </row>
    <row r="112" spans="1:9" ht="12.75">
      <c r="A112" s="99" t="s">
        <v>24</v>
      </c>
      <c r="B112" s="100">
        <v>4.22</v>
      </c>
      <c r="C112" s="101">
        <f>TRANSPOSE(F10)</f>
        <v>4.19</v>
      </c>
      <c r="D112" s="102">
        <f>(C112-B112)/B112</f>
        <v>-0.007109004739336342</v>
      </c>
      <c r="E112" s="21"/>
      <c r="H112" s="109">
        <f>LARGE(D105:D142,2)</f>
        <v>0.17434210526315796</v>
      </c>
      <c r="I112" s="110">
        <f>SMALL(D107:D142,2)</f>
        <v>-0.27441860465116286</v>
      </c>
    </row>
    <row r="113" spans="1:9" ht="12.75">
      <c r="A113" s="99" t="s">
        <v>25</v>
      </c>
      <c r="B113" s="100">
        <v>1.72</v>
      </c>
      <c r="C113" s="101">
        <f t="shared" si="14"/>
        <v>1.77</v>
      </c>
      <c r="D113" s="102">
        <f t="shared" si="15"/>
        <v>0.029069767441860492</v>
      </c>
      <c r="E113" s="21"/>
      <c r="H113" s="109">
        <f>LARGE(D107:D142,3)</f>
        <v>0.16861826697892288</v>
      </c>
      <c r="I113" s="110">
        <f>SMALL(D107:D142,3)</f>
        <v>-0.24464831804281353</v>
      </c>
    </row>
    <row r="114" spans="1:9" ht="12.75">
      <c r="A114" s="99" t="s">
        <v>27</v>
      </c>
      <c r="B114" s="100">
        <v>3.225</v>
      </c>
      <c r="C114" s="101">
        <f t="shared" si="14"/>
        <v>2.34</v>
      </c>
      <c r="D114" s="102">
        <f t="shared" si="15"/>
        <v>-0.27441860465116286</v>
      </c>
      <c r="E114" s="21"/>
      <c r="H114" s="109">
        <f>LARGE(D107:D142,4)</f>
        <v>0.14994096812278623</v>
      </c>
      <c r="I114" s="110">
        <f>SMALL(D107:D142,4)</f>
        <v>-0.23952095808383228</v>
      </c>
    </row>
    <row r="115" spans="1:10" ht="16.5" customHeight="1">
      <c r="A115" s="99" t="s">
        <v>116</v>
      </c>
      <c r="B115" s="100">
        <v>8.47</v>
      </c>
      <c r="C115" s="101">
        <f t="shared" si="14"/>
        <v>9.74</v>
      </c>
      <c r="D115" s="102">
        <f t="shared" si="15"/>
        <v>0.14994096812278623</v>
      </c>
      <c r="E115" s="21"/>
      <c r="F115" s="21"/>
      <c r="G115" s="21"/>
      <c r="H115" s="110">
        <f>LARGE(D107:D142,5)</f>
        <v>0.12445414847161577</v>
      </c>
      <c r="I115" s="110">
        <f>SMALL(D107:D142,5)</f>
        <v>-0.1802113702623908</v>
      </c>
      <c r="J115" s="21"/>
    </row>
    <row r="116" spans="1:10" ht="12.75">
      <c r="A116" s="99" t="s">
        <v>117</v>
      </c>
      <c r="B116" s="100">
        <v>2.64</v>
      </c>
      <c r="C116" s="101">
        <f t="shared" si="14"/>
        <v>2.64</v>
      </c>
      <c r="D116" s="102">
        <f t="shared" si="15"/>
        <v>0</v>
      </c>
      <c r="E116" s="21"/>
      <c r="F116" s="21"/>
      <c r="G116" s="21"/>
      <c r="J116" s="21"/>
    </row>
    <row r="117" spans="1:10" ht="14.25" customHeight="1">
      <c r="A117" s="99" t="s">
        <v>118</v>
      </c>
      <c r="B117" s="100">
        <v>3.92</v>
      </c>
      <c r="C117" s="101">
        <f t="shared" si="14"/>
        <v>3.9899999999999998</v>
      </c>
      <c r="D117" s="102">
        <f t="shared" si="15"/>
        <v>0.017857142857142818</v>
      </c>
      <c r="E117" s="21"/>
      <c r="F117" s="111" t="s">
        <v>119</v>
      </c>
      <c r="G117" s="111"/>
      <c r="H117" s="111"/>
      <c r="I117" s="129">
        <f>SUM(R57:R96)</f>
        <v>260.0409797979798</v>
      </c>
      <c r="J117" s="21"/>
    </row>
    <row r="118" spans="1:10" ht="34.5" customHeight="1">
      <c r="A118" s="99" t="s">
        <v>120</v>
      </c>
      <c r="B118" s="100">
        <v>4.34</v>
      </c>
      <c r="C118" s="101">
        <f t="shared" si="14"/>
        <v>4.19</v>
      </c>
      <c r="D118" s="102">
        <f t="shared" si="15"/>
        <v>-0.0345622119815667</v>
      </c>
      <c r="E118" s="21"/>
      <c r="F118" s="112" t="s">
        <v>121</v>
      </c>
      <c r="G118" s="112"/>
      <c r="H118" s="112"/>
      <c r="I118" s="130">
        <f>AVERAGE(C46:D46)</f>
        <v>280.8295</v>
      </c>
      <c r="J118" s="21"/>
    </row>
    <row r="119" spans="1:10" ht="13.5">
      <c r="A119" s="99" t="s">
        <v>96</v>
      </c>
      <c r="B119" s="100">
        <v>3.27</v>
      </c>
      <c r="C119" s="101">
        <f t="shared" si="14"/>
        <v>2.4699999999999998</v>
      </c>
      <c r="D119" s="102">
        <f t="shared" si="15"/>
        <v>-0.24464831804281353</v>
      </c>
      <c r="E119" s="21"/>
      <c r="F119" s="21"/>
      <c r="G119" s="21"/>
      <c r="H119" s="21"/>
      <c r="I119" s="21"/>
      <c r="J119" s="21"/>
    </row>
    <row r="120" spans="1:10" ht="17.25" customHeight="1">
      <c r="A120" s="99" t="s">
        <v>35</v>
      </c>
      <c r="B120" s="100">
        <v>7.745</v>
      </c>
      <c r="C120" s="101">
        <f t="shared" si="14"/>
        <v>5.59</v>
      </c>
      <c r="D120" s="102">
        <f t="shared" si="15"/>
        <v>-0.2782440284054229</v>
      </c>
      <c r="E120" s="21"/>
      <c r="F120" s="113" t="s">
        <v>122</v>
      </c>
      <c r="G120" s="113"/>
      <c r="H120" s="113"/>
      <c r="I120" s="113"/>
      <c r="J120" s="21"/>
    </row>
    <row r="121" spans="1:10" ht="18.75" customHeight="1">
      <c r="A121" s="99" t="s">
        <v>36</v>
      </c>
      <c r="B121" s="100">
        <v>2.99</v>
      </c>
      <c r="C121" s="101">
        <f t="shared" si="14"/>
        <v>2.99</v>
      </c>
      <c r="D121" s="102">
        <f t="shared" si="15"/>
        <v>0</v>
      </c>
      <c r="E121" s="21"/>
      <c r="F121" s="107" t="s">
        <v>49</v>
      </c>
      <c r="G121" s="114" t="s">
        <v>123</v>
      </c>
      <c r="H121" s="114" t="s">
        <v>124</v>
      </c>
      <c r="I121" s="114" t="s">
        <v>125</v>
      </c>
      <c r="J121" s="21"/>
    </row>
    <row r="122" spans="1:10" ht="19.5" customHeight="1">
      <c r="A122" s="99" t="s">
        <v>126</v>
      </c>
      <c r="B122" s="100">
        <v>23.9</v>
      </c>
      <c r="C122" s="101">
        <f>TRANSPOSE(F20)</f>
        <v>24.715</v>
      </c>
      <c r="D122" s="102">
        <f t="shared" si="15"/>
        <v>0.0341004184100419</v>
      </c>
      <c r="E122" s="21"/>
      <c r="F122" s="107"/>
      <c r="G122" s="115">
        <f>SUM(B107:B134)</f>
        <v>255.45</v>
      </c>
      <c r="H122" s="115">
        <f>SUM(C107:C134)</f>
        <v>254.965</v>
      </c>
      <c r="I122" s="131">
        <f>(H122-G122)/G122</f>
        <v>-0.0018986102955568026</v>
      </c>
      <c r="J122" s="21"/>
    </row>
    <row r="123" spans="1:10" ht="12.75" customHeight="1">
      <c r="A123" s="99" t="s">
        <v>127</v>
      </c>
      <c r="B123" s="100">
        <v>8.52</v>
      </c>
      <c r="C123" s="101">
        <f t="shared" si="14"/>
        <v>9.02</v>
      </c>
      <c r="D123" s="102">
        <f t="shared" si="15"/>
        <v>0.05868544600938967</v>
      </c>
      <c r="E123" s="21"/>
      <c r="F123" s="21"/>
      <c r="G123" s="21"/>
      <c r="H123" s="21"/>
      <c r="I123" s="21"/>
      <c r="J123" s="21"/>
    </row>
    <row r="124" spans="1:10" ht="12.75" customHeight="1">
      <c r="A124" s="99" t="s">
        <v>128</v>
      </c>
      <c r="B124" s="100">
        <v>4.27</v>
      </c>
      <c r="C124" s="101">
        <f t="shared" si="14"/>
        <v>4.99</v>
      </c>
      <c r="D124" s="102">
        <f t="shared" si="15"/>
        <v>0.16861826697892288</v>
      </c>
      <c r="E124" s="21"/>
      <c r="F124" s="113" t="s">
        <v>129</v>
      </c>
      <c r="G124" s="113"/>
      <c r="H124" s="113"/>
      <c r="I124" s="113"/>
      <c r="J124" s="21"/>
    </row>
    <row r="125" spans="1:10" ht="14.25" customHeight="1">
      <c r="A125" s="99" t="s">
        <v>130</v>
      </c>
      <c r="B125" s="100">
        <v>3.34</v>
      </c>
      <c r="C125" s="101">
        <f>TRANSPOSE(F23)</f>
        <v>2.54</v>
      </c>
      <c r="D125" s="102">
        <f t="shared" si="15"/>
        <v>-0.23952095808383228</v>
      </c>
      <c r="E125" s="21"/>
      <c r="F125" s="116" t="s">
        <v>56</v>
      </c>
      <c r="G125" s="114" t="s">
        <v>123</v>
      </c>
      <c r="H125" s="114" t="s">
        <v>124</v>
      </c>
      <c r="I125" s="114" t="s">
        <v>125</v>
      </c>
      <c r="J125" s="21"/>
    </row>
    <row r="126" spans="1:10" ht="27" customHeight="1">
      <c r="A126" s="99" t="s">
        <v>131</v>
      </c>
      <c r="B126" s="100">
        <v>5.675</v>
      </c>
      <c r="C126" s="101">
        <f t="shared" si="14"/>
        <v>5.24</v>
      </c>
      <c r="D126" s="102">
        <f t="shared" si="15"/>
        <v>-0.07665198237885455</v>
      </c>
      <c r="E126" s="21"/>
      <c r="F126" s="116"/>
      <c r="G126" s="117">
        <f>SUM(B135:B138)</f>
        <v>12.32</v>
      </c>
      <c r="H126" s="115">
        <f>SUM(C135,C136,C137,C138)</f>
        <v>13.805</v>
      </c>
      <c r="I126" s="132">
        <f>(H126-G126)/G126</f>
        <v>0.12053571428571423</v>
      </c>
      <c r="J126" s="21"/>
    </row>
    <row r="127" spans="1:10" ht="24" customHeight="1">
      <c r="A127" s="99" t="s">
        <v>132</v>
      </c>
      <c r="B127" s="100">
        <v>4.49</v>
      </c>
      <c r="C127" s="101">
        <f t="shared" si="14"/>
        <v>4.39</v>
      </c>
      <c r="D127" s="102">
        <f t="shared" si="15"/>
        <v>-0.022271714922049116</v>
      </c>
      <c r="E127" s="21"/>
      <c r="F127" s="21"/>
      <c r="G127" s="21"/>
      <c r="H127" s="21"/>
      <c r="I127" s="21"/>
      <c r="J127" s="21"/>
    </row>
    <row r="128" spans="1:10" ht="16.5" customHeight="1">
      <c r="A128" s="99" t="s">
        <v>43</v>
      </c>
      <c r="B128" s="100">
        <v>37.84</v>
      </c>
      <c r="C128" s="101">
        <f t="shared" si="14"/>
        <v>41.975</v>
      </c>
      <c r="D128" s="102">
        <f t="shared" si="15"/>
        <v>0.1092758985200845</v>
      </c>
      <c r="E128" s="21"/>
      <c r="F128" s="113" t="s">
        <v>133</v>
      </c>
      <c r="G128" s="113"/>
      <c r="H128" s="113"/>
      <c r="I128" s="113"/>
      <c r="J128" s="21"/>
    </row>
    <row r="129" spans="1:10" ht="30" customHeight="1">
      <c r="A129" s="133" t="s">
        <v>134</v>
      </c>
      <c r="B129" s="100">
        <v>32.9</v>
      </c>
      <c r="C129" s="101">
        <f t="shared" si="14"/>
        <v>32.945</v>
      </c>
      <c r="D129" s="102">
        <f t="shared" si="15"/>
        <v>0.0013677811550152495</v>
      </c>
      <c r="E129" s="21"/>
      <c r="F129" s="107" t="s">
        <v>66</v>
      </c>
      <c r="G129" s="114" t="s">
        <v>123</v>
      </c>
      <c r="H129" s="114" t="s">
        <v>124</v>
      </c>
      <c r="I129" s="114" t="s">
        <v>125</v>
      </c>
      <c r="J129" s="21"/>
    </row>
    <row r="130" spans="1:10" ht="28.5" customHeight="1">
      <c r="A130" s="133" t="s">
        <v>135</v>
      </c>
      <c r="B130" s="100">
        <v>27.44</v>
      </c>
      <c r="C130" s="101">
        <f t="shared" si="14"/>
        <v>22.494999999999997</v>
      </c>
      <c r="D130" s="102">
        <f t="shared" si="15"/>
        <v>-0.1802113702623908</v>
      </c>
      <c r="E130" s="21"/>
      <c r="F130" s="107"/>
      <c r="G130" s="117">
        <f>SUM(B139:B142)</f>
        <v>11.485</v>
      </c>
      <c r="H130" s="115">
        <f>SUM(C139:C142)</f>
        <v>12.0595</v>
      </c>
      <c r="I130" s="131">
        <f>(H130-G130)/G130</f>
        <v>0.05002176752285594</v>
      </c>
      <c r="J130" s="21"/>
    </row>
    <row r="131" spans="1:10" ht="27" customHeight="1">
      <c r="A131" s="99" t="s">
        <v>46</v>
      </c>
      <c r="B131" s="100">
        <v>11.87</v>
      </c>
      <c r="C131" s="101">
        <f t="shared" si="14"/>
        <v>12.24</v>
      </c>
      <c r="D131" s="102">
        <f t="shared" si="15"/>
        <v>0.0311710193765797</v>
      </c>
      <c r="E131" s="21"/>
      <c r="J131" s="21"/>
    </row>
    <row r="132" spans="1:10" ht="29.25" customHeight="1">
      <c r="A132" s="99" t="s">
        <v>47</v>
      </c>
      <c r="B132" s="100">
        <v>12.39</v>
      </c>
      <c r="C132" s="101">
        <f t="shared" si="14"/>
        <v>11.74</v>
      </c>
      <c r="D132" s="102">
        <f t="shared" si="15"/>
        <v>-0.052461662631154184</v>
      </c>
      <c r="E132" s="21"/>
      <c r="J132" s="21"/>
    </row>
    <row r="133" spans="1:10" ht="30" customHeight="1">
      <c r="A133" s="99" t="s">
        <v>13</v>
      </c>
      <c r="B133" s="100">
        <v>10.295</v>
      </c>
      <c r="C133" s="101">
        <f t="shared" si="14"/>
        <v>12.094999999999999</v>
      </c>
      <c r="D133" s="102">
        <f t="shared" si="15"/>
        <v>0.17484215638659534</v>
      </c>
      <c r="E133" s="21"/>
      <c r="J133" s="21"/>
    </row>
    <row r="134" spans="1:10" ht="29.25" customHeight="1">
      <c r="A134" s="99" t="s">
        <v>48</v>
      </c>
      <c r="B134" s="100">
        <v>4.725</v>
      </c>
      <c r="C134" s="101">
        <f t="shared" si="14"/>
        <v>5.04</v>
      </c>
      <c r="D134" s="102">
        <f t="shared" si="15"/>
        <v>0.06666666666666675</v>
      </c>
      <c r="E134" s="21"/>
      <c r="J134" s="21"/>
    </row>
    <row r="135" spans="1:10" ht="14.25" customHeight="1">
      <c r="A135" s="99" t="s">
        <v>23</v>
      </c>
      <c r="B135" s="100">
        <v>2.29</v>
      </c>
      <c r="C135" s="101">
        <f>TRANSPOSE(F35)</f>
        <v>2.575</v>
      </c>
      <c r="D135" s="102">
        <f t="shared" si="15"/>
        <v>0.12445414847161577</v>
      </c>
      <c r="E135" s="21"/>
      <c r="J135" s="21"/>
    </row>
    <row r="136" spans="1:10" ht="26.25" customHeight="1">
      <c r="A136" s="99" t="s">
        <v>51</v>
      </c>
      <c r="B136" s="100">
        <v>6.99</v>
      </c>
      <c r="C136" s="101">
        <f>TRANSPOSE(F36)</f>
        <v>7.84</v>
      </c>
      <c r="D136" s="102">
        <f t="shared" si="15"/>
        <v>0.12160228898426317</v>
      </c>
      <c r="E136" s="21"/>
      <c r="J136" s="21"/>
    </row>
    <row r="137" spans="1:10" ht="12.75">
      <c r="A137" s="99" t="s">
        <v>53</v>
      </c>
      <c r="B137" s="100">
        <v>1.52</v>
      </c>
      <c r="C137" s="101">
        <f>TRANSPOSE(F37)</f>
        <v>1.605</v>
      </c>
      <c r="D137" s="102">
        <f t="shared" si="15"/>
        <v>0.05592105263157892</v>
      </c>
      <c r="E137" s="21"/>
      <c r="F137" s="21"/>
      <c r="G137" s="21"/>
      <c r="H137" s="21"/>
      <c r="I137" s="21"/>
      <c r="J137" s="21"/>
    </row>
    <row r="138" spans="1:10" ht="12.75">
      <c r="A138" s="99" t="s">
        <v>15</v>
      </c>
      <c r="B138" s="100">
        <v>1.52</v>
      </c>
      <c r="C138" s="101">
        <f>TRANSPOSE(F38)</f>
        <v>1.7850000000000001</v>
      </c>
      <c r="D138" s="102">
        <f t="shared" si="15"/>
        <v>0.17434210526315796</v>
      </c>
      <c r="E138" s="21"/>
      <c r="F138" s="21"/>
      <c r="G138" s="21"/>
      <c r="H138" s="21"/>
      <c r="I138" s="21"/>
      <c r="J138" s="21"/>
    </row>
    <row r="139" spans="1:10" ht="12.75">
      <c r="A139" s="99" t="s">
        <v>58</v>
      </c>
      <c r="B139" s="100">
        <v>4.185</v>
      </c>
      <c r="C139" s="101">
        <f>TRANSPOSE(F41)</f>
        <v>4.335</v>
      </c>
      <c r="D139" s="102">
        <f t="shared" si="15"/>
        <v>0.035842293906810124</v>
      </c>
      <c r="E139" s="21"/>
      <c r="F139" s="21"/>
      <c r="G139" s="21"/>
      <c r="H139" s="21"/>
      <c r="I139" s="21"/>
      <c r="J139" s="21"/>
    </row>
    <row r="140" spans="1:10" ht="12.75">
      <c r="A140" s="99" t="s">
        <v>60</v>
      </c>
      <c r="B140" s="100">
        <v>2.99</v>
      </c>
      <c r="C140" s="101">
        <f>TRANSPOSE(F42)</f>
        <v>3.2744999999999997</v>
      </c>
      <c r="D140" s="102">
        <f t="shared" si="15"/>
        <v>0.09515050167224064</v>
      </c>
      <c r="E140" s="21"/>
      <c r="F140" s="21"/>
      <c r="G140" s="21"/>
      <c r="H140" s="21"/>
      <c r="I140" s="21"/>
      <c r="J140" s="21"/>
    </row>
    <row r="141" spans="1:10" ht="12.75">
      <c r="A141" s="99" t="s">
        <v>62</v>
      </c>
      <c r="B141" s="100">
        <v>1.49</v>
      </c>
      <c r="C141" s="101">
        <f>TRANSPOSE(F43)</f>
        <v>1.51</v>
      </c>
      <c r="D141" s="102">
        <f t="shared" si="15"/>
        <v>0.01342281879194632</v>
      </c>
      <c r="E141" s="21"/>
      <c r="F141" s="21"/>
      <c r="G141" s="21"/>
      <c r="H141" s="21"/>
      <c r="I141" s="21"/>
      <c r="J141" s="21"/>
    </row>
    <row r="142" spans="1:10" ht="12.75">
      <c r="A142" s="99" t="s">
        <v>64</v>
      </c>
      <c r="B142" s="100">
        <v>2.82</v>
      </c>
      <c r="C142" s="101">
        <f>TRANSPOSE(F44)</f>
        <v>2.94</v>
      </c>
      <c r="D142" s="102">
        <f t="shared" si="15"/>
        <v>0.04255319148936174</v>
      </c>
      <c r="E142" s="21"/>
      <c r="F142" s="21"/>
      <c r="G142" s="21"/>
      <c r="H142" s="21"/>
      <c r="I142" s="21"/>
      <c r="J142" s="106"/>
    </row>
    <row r="143" spans="1:10" ht="12.75">
      <c r="A143" s="134" t="s">
        <v>136</v>
      </c>
      <c r="B143" s="135">
        <f>SUM(G122,G126,G130)</f>
        <v>279.255</v>
      </c>
      <c r="C143" s="135">
        <f>SUM(H122,H126,H130)</f>
        <v>280.8295</v>
      </c>
      <c r="D143" s="136">
        <f t="shared" si="15"/>
        <v>0.005638215967484917</v>
      </c>
      <c r="E143" s="21"/>
      <c r="F143" s="21"/>
      <c r="G143" s="21"/>
      <c r="H143" s="21"/>
      <c r="I143" s="21"/>
      <c r="J143" s="106"/>
    </row>
    <row r="144" spans="1:10" ht="12.75">
      <c r="A144" s="21"/>
      <c r="B144" s="21"/>
      <c r="C144" s="21"/>
      <c r="D144" s="21"/>
      <c r="E144" s="21"/>
      <c r="F144" s="21"/>
      <c r="G144" s="21"/>
      <c r="H144" s="21"/>
      <c r="I144" s="21"/>
      <c r="J144" s="106"/>
    </row>
    <row r="145" spans="1:10" ht="15">
      <c r="A145" s="137" t="s">
        <v>137</v>
      </c>
      <c r="B145" s="137"/>
      <c r="C145" s="137"/>
      <c r="D145" s="137"/>
      <c r="E145" s="137"/>
      <c r="F145" s="137"/>
      <c r="G145" s="137"/>
      <c r="H145" s="137"/>
      <c r="I145" s="137"/>
      <c r="J145" s="106"/>
    </row>
    <row r="146" spans="1:10" ht="12.75" customHeight="1">
      <c r="A146" s="138" t="s">
        <v>138</v>
      </c>
      <c r="B146" s="138"/>
      <c r="C146" s="138"/>
      <c r="D146" s="138"/>
      <c r="E146" s="138"/>
      <c r="F146" s="138"/>
      <c r="G146" s="106"/>
      <c r="H146" s="106"/>
      <c r="I146" s="106"/>
      <c r="J146" s="106"/>
    </row>
    <row r="147" spans="1:10" ht="14.25">
      <c r="A147" s="139"/>
      <c r="B147" s="139"/>
      <c r="C147" s="139"/>
      <c r="D147" s="139"/>
      <c r="E147" s="139"/>
      <c r="F147" s="139"/>
      <c r="G147" s="106"/>
      <c r="H147" s="106"/>
      <c r="I147" s="106"/>
      <c r="J147" s="106"/>
    </row>
    <row r="148" spans="1:10" ht="15">
      <c r="A148" s="140" t="s">
        <v>139</v>
      </c>
      <c r="B148" s="139"/>
      <c r="C148" s="139"/>
      <c r="D148" s="139"/>
      <c r="E148" s="139"/>
      <c r="F148" s="139"/>
      <c r="G148" s="106"/>
      <c r="H148" s="106"/>
      <c r="I148" s="106"/>
      <c r="J148" s="106"/>
    </row>
    <row r="149" spans="1:10" ht="15">
      <c r="A149" s="138" t="s">
        <v>140</v>
      </c>
      <c r="B149" s="139"/>
      <c r="C149" s="139"/>
      <c r="D149" s="139"/>
      <c r="E149" s="139"/>
      <c r="F149" s="139"/>
      <c r="G149" s="106"/>
      <c r="H149" s="106"/>
      <c r="I149" s="106"/>
      <c r="J149" s="106"/>
    </row>
    <row r="150" spans="1:10" ht="12.75" customHeight="1">
      <c r="A150" s="138" t="s">
        <v>141</v>
      </c>
      <c r="B150" s="139"/>
      <c r="C150" s="139"/>
      <c r="D150" s="139"/>
      <c r="E150" s="139"/>
      <c r="F150" s="139"/>
      <c r="G150" s="106"/>
      <c r="H150" s="106"/>
      <c r="I150" s="106"/>
      <c r="J150" s="106"/>
    </row>
    <row r="151" spans="1:10" ht="15">
      <c r="A151" s="138" t="s">
        <v>142</v>
      </c>
      <c r="B151" s="139"/>
      <c r="C151" s="139"/>
      <c r="D151" s="139"/>
      <c r="E151" s="139"/>
      <c r="F151" s="139"/>
      <c r="G151" s="106"/>
      <c r="H151" s="106"/>
      <c r="I151" s="106"/>
      <c r="J151" s="106"/>
    </row>
    <row r="152" spans="1:10" ht="15">
      <c r="A152" s="138" t="s">
        <v>143</v>
      </c>
      <c r="B152" s="139"/>
      <c r="C152" s="139"/>
      <c r="D152" s="139"/>
      <c r="E152" s="139"/>
      <c r="F152" s="139"/>
      <c r="G152" s="106"/>
      <c r="H152" s="106"/>
      <c r="I152" s="106"/>
      <c r="J152" s="106"/>
    </row>
    <row r="153" spans="1:10" ht="15">
      <c r="A153" s="138" t="s">
        <v>144</v>
      </c>
      <c r="B153" s="139"/>
      <c r="C153" s="139"/>
      <c r="D153" s="139"/>
      <c r="E153" s="139"/>
      <c r="F153" s="139"/>
      <c r="G153" s="106"/>
      <c r="H153" s="106"/>
      <c r="I153" s="106"/>
      <c r="J153" s="106"/>
    </row>
    <row r="154" spans="1:10" ht="12.75" customHeight="1">
      <c r="A154" s="138" t="s">
        <v>145</v>
      </c>
      <c r="B154" s="139"/>
      <c r="C154" s="139"/>
      <c r="D154" s="139"/>
      <c r="E154" s="139"/>
      <c r="F154" s="139"/>
      <c r="G154" s="106"/>
      <c r="H154" s="106"/>
      <c r="I154" s="106"/>
      <c r="J154" s="106"/>
    </row>
    <row r="155" spans="1:10" ht="15">
      <c r="A155" s="138" t="s">
        <v>146</v>
      </c>
      <c r="B155" s="139"/>
      <c r="C155" s="139"/>
      <c r="D155" s="139"/>
      <c r="E155" s="139"/>
      <c r="F155" s="139"/>
      <c r="G155" s="106"/>
      <c r="H155" s="106"/>
      <c r="I155" s="106"/>
      <c r="J155" s="106"/>
    </row>
    <row r="156" spans="1:10" ht="15">
      <c r="A156" s="138" t="s">
        <v>147</v>
      </c>
      <c r="B156" s="139"/>
      <c r="C156" s="139"/>
      <c r="D156" s="139"/>
      <c r="E156" s="139"/>
      <c r="F156" s="139"/>
      <c r="G156" s="106"/>
      <c r="H156" s="106"/>
      <c r="I156" s="106"/>
      <c r="J156" s="106"/>
    </row>
    <row r="157" spans="1:10" ht="15">
      <c r="A157" s="138" t="s">
        <v>148</v>
      </c>
      <c r="B157" s="139"/>
      <c r="C157" s="139"/>
      <c r="D157" s="139"/>
      <c r="E157" s="139"/>
      <c r="F157" s="139"/>
      <c r="G157" s="106"/>
      <c r="H157" s="106"/>
      <c r="I157" s="106"/>
      <c r="J157" s="21"/>
    </row>
    <row r="158" spans="1:10" ht="15">
      <c r="A158" s="138" t="s">
        <v>149</v>
      </c>
      <c r="B158" s="139"/>
      <c r="C158" s="139"/>
      <c r="D158" s="139"/>
      <c r="E158" s="139"/>
      <c r="F158" s="139"/>
      <c r="G158" s="106"/>
      <c r="H158" s="106"/>
      <c r="I158" s="106"/>
      <c r="J158" s="21"/>
    </row>
    <row r="159" spans="1:10" ht="15">
      <c r="A159" s="138" t="s">
        <v>150</v>
      </c>
      <c r="B159" s="139"/>
      <c r="C159" s="139"/>
      <c r="D159" s="139"/>
      <c r="E159" s="139"/>
      <c r="F159" s="139"/>
      <c r="G159" s="106"/>
      <c r="H159" s="106"/>
      <c r="I159" s="106"/>
      <c r="J159" s="21"/>
    </row>
    <row r="160" ht="15">
      <c r="A160" s="138" t="s">
        <v>151</v>
      </c>
    </row>
    <row r="161" ht="15">
      <c r="A161" s="138" t="s">
        <v>152</v>
      </c>
    </row>
  </sheetData>
  <sheetProtection selectLockedCells="1" selectUnlockedCells="1"/>
  <mergeCells count="30">
    <mergeCell ref="B1:F1"/>
    <mergeCell ref="A2:F2"/>
    <mergeCell ref="A4:F4"/>
    <mergeCell ref="G4:H4"/>
    <mergeCell ref="A34:F34"/>
    <mergeCell ref="A40:F40"/>
    <mergeCell ref="A46:B46"/>
    <mergeCell ref="A47:B47"/>
    <mergeCell ref="C48:E48"/>
    <mergeCell ref="P56:R56"/>
    <mergeCell ref="A98:B98"/>
    <mergeCell ref="A101:I101"/>
    <mergeCell ref="F104:I104"/>
    <mergeCell ref="H109:I109"/>
    <mergeCell ref="F117:H117"/>
    <mergeCell ref="F118:H118"/>
    <mergeCell ref="F120:I120"/>
    <mergeCell ref="F124:I124"/>
    <mergeCell ref="F128:I128"/>
    <mergeCell ref="A145:I145"/>
    <mergeCell ref="A54:A55"/>
    <mergeCell ref="B54:B55"/>
    <mergeCell ref="F121:F122"/>
    <mergeCell ref="F125:F126"/>
    <mergeCell ref="F129:F130"/>
    <mergeCell ref="G1:H3"/>
    <mergeCell ref="A104:D105"/>
    <mergeCell ref="F51:K52"/>
    <mergeCell ref="P85:R86"/>
    <mergeCell ref="P91:R92"/>
  </mergeCells>
  <printOptions/>
  <pageMargins left="0.6993055555555555" right="0.6993055555555555" top="0.75" bottom="0.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 Miranda de Aquino Ximenes</dc:creator>
  <cp:keywords/>
  <dc:description/>
  <cp:lastModifiedBy>rafael.bernardo</cp:lastModifiedBy>
  <cp:lastPrinted>2019-02-27T20:29:00Z</cp:lastPrinted>
  <dcterms:created xsi:type="dcterms:W3CDTF">2019-02-27T15:37:00Z</dcterms:created>
  <dcterms:modified xsi:type="dcterms:W3CDTF">2021-09-29T14:52:23Z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AppVersi">
    <vt:lpwstr>14.0300</vt:lpwstr>
  </property>
  <property fmtid="{D5CDD505-2E9C-101B-9397-08002B2CF9AE}" pid="4" name="DocSecuri">
    <vt:r8>0</vt:r8>
  </property>
  <property fmtid="{D5CDD505-2E9C-101B-9397-08002B2CF9AE}" pid="5" name="HyperlinksChang">
    <vt:bool>false</vt:bool>
  </property>
  <property fmtid="{D5CDD505-2E9C-101B-9397-08002B2CF9AE}" pid="6" name="KSOProductBuildV">
    <vt:lpwstr>1046-11.2.0.10223</vt:lpwstr>
  </property>
  <property fmtid="{D5CDD505-2E9C-101B-9397-08002B2CF9AE}" pid="7" name="LinksUpToDa">
    <vt:bool>false</vt:bool>
  </property>
  <property fmtid="{D5CDD505-2E9C-101B-9397-08002B2CF9AE}" pid="8" name="ScaleCr">
    <vt:bool>false</vt:bool>
  </property>
  <property fmtid="{D5CDD505-2E9C-101B-9397-08002B2CF9AE}" pid="9" name="ShareD">
    <vt:bool>false</vt:bool>
  </property>
</Properties>
</file>